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amazoniacombr.sharepoint.com/sites/GEPAC_SITE/Documentos Compartilhados/COPOL/COPOL - GERAL/EDITAIS/2025/PREGÃO/PE_90017_2025 - VIGILANCIA ARMADA MT_AC/Edital e anexos/"/>
    </mc:Choice>
  </mc:AlternateContent>
  <xr:revisionPtr revIDLastSave="8" documentId="8_{9C5E3301-EA10-4B1D-A97D-E947BCE2B943}" xr6:coauthVersionLast="47" xr6:coauthVersionMax="47" xr10:uidLastSave="{0F5BFA71-53DE-4B84-BF72-FEE9AE7CB5B1}"/>
  <bookViews>
    <workbookView xWindow="-110" yWindow="-110" windowWidth="19420" windowHeight="10420" xr2:uid="{765CDF5D-9833-45DD-A579-978F1BD78B70}"/>
  </bookViews>
  <sheets>
    <sheet name="item 1" sheetId="1" r:id="rId1"/>
    <sheet name="Planilha1" sheetId="2" r:id="rId2"/>
  </sheets>
  <definedNames>
    <definedName name="_xlnm.Print_Area" localSheetId="0">'item 1'!$A$1:$I$137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5" i="2" s="1"/>
  <c r="I19" i="2"/>
  <c r="J13" i="2"/>
  <c r="I13" i="2"/>
  <c r="T114" i="1"/>
  <c r="T124" i="1"/>
  <c r="T126" i="1" s="1"/>
  <c r="S120" i="1"/>
  <c r="S114" i="1"/>
  <c r="I123" i="1"/>
  <c r="I113" i="1"/>
  <c r="H119" i="1"/>
  <c r="I61" i="1" l="1"/>
  <c r="I50" i="1" l="1"/>
  <c r="H51" i="1" l="1"/>
  <c r="I51" i="1" s="1"/>
  <c r="B135" i="1"/>
  <c r="B133" i="1"/>
  <c r="B132" i="1"/>
  <c r="B131" i="1"/>
  <c r="B130" i="1"/>
  <c r="B129" i="1"/>
  <c r="H113" i="1"/>
  <c r="I133" i="1"/>
  <c r="H91" i="1"/>
  <c r="H85" i="1"/>
  <c r="H84" i="1"/>
  <c r="H83" i="1"/>
  <c r="H82" i="1"/>
  <c r="H81" i="1"/>
  <c r="H88" i="1" s="1"/>
  <c r="H76" i="1"/>
  <c r="H73" i="1"/>
  <c r="H72" i="1"/>
  <c r="H77" i="1" s="1"/>
  <c r="H48" i="1"/>
  <c r="H75" i="1" s="1"/>
  <c r="H37" i="1"/>
  <c r="H35" i="1"/>
  <c r="I24" i="1"/>
  <c r="I26" i="1" l="1"/>
  <c r="I31" i="1" s="1"/>
  <c r="I129" i="1" s="1"/>
  <c r="I56" i="1"/>
  <c r="I90" i="1"/>
  <c r="I91" i="1" s="1"/>
  <c r="I95" i="1" s="1"/>
  <c r="G32" i="1" l="1"/>
  <c r="I35" i="1"/>
  <c r="I36" i="1"/>
  <c r="I37" i="1" l="1"/>
  <c r="I59" i="1" s="1"/>
  <c r="I38" i="1" l="1"/>
  <c r="I40" i="1" s="1"/>
  <c r="I45" i="1" l="1"/>
  <c r="I41" i="1"/>
  <c r="I47" i="1"/>
  <c r="G67" i="1" s="1"/>
  <c r="I46" i="1"/>
  <c r="I42" i="1"/>
  <c r="I44" i="1"/>
  <c r="I43" i="1"/>
  <c r="I48" i="1" l="1"/>
  <c r="I73" i="1"/>
  <c r="I71" i="1"/>
  <c r="I72" i="1"/>
  <c r="I60" i="1" l="1"/>
  <c r="I62" i="1" s="1"/>
  <c r="G68" i="1" s="1"/>
  <c r="I75" i="1" s="1"/>
  <c r="I76" i="1"/>
  <c r="I74" i="1"/>
  <c r="I130" i="1" l="1"/>
  <c r="I77" i="1"/>
  <c r="I131" i="1" s="1"/>
  <c r="I78" i="1"/>
  <c r="I85" i="1" l="1"/>
  <c r="I83" i="1"/>
  <c r="I81" i="1"/>
  <c r="I87" i="1"/>
  <c r="I84" i="1"/>
  <c r="I82" i="1"/>
  <c r="I86" i="1"/>
  <c r="I88" i="1" l="1"/>
  <c r="I94" i="1" s="1"/>
  <c r="I96" i="1" s="1"/>
  <c r="I132" i="1" l="1"/>
  <c r="I134" i="1" s="1"/>
  <c r="I103" i="1"/>
  <c r="I104" i="1" l="1"/>
  <c r="I125" i="1" l="1"/>
  <c r="I135" i="1" l="1"/>
  <c r="I136" i="1" s="1"/>
</calcChain>
</file>

<file path=xl/sharedStrings.xml><?xml version="1.0" encoding="utf-8"?>
<sst xmlns="http://schemas.openxmlformats.org/spreadsheetml/2006/main" count="253" uniqueCount="134">
  <si>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</si>
  <si>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</si>
  <si>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</si>
  <si>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</si>
  <si>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</si>
  <si>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</si>
  <si>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</si>
  <si>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</si>
  <si>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</si>
  <si>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</si>
  <si>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</si>
  <si>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</si>
  <si>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</si>
  <si>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</si>
  <si>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</si>
  <si>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</si>
  <si>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</si>
  <si>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</si>
  <si>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</si>
  <si>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</si>
  <si>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</si>
  <si>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</si>
  <si>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</si>
  <si>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</si>
  <si>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</si>
  <si>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</si>
  <si>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</si>
  <si>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</si>
  <si>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</si>
  <si>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</si>
  <si>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</si>
  <si>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</si>
  <si>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</si>
  <si>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 DO MÓDULO 1</t>
  </si>
  <si>
    <t>Nota(1): Base de calculo Módulo  2.1 - Total do Módulo 1</t>
  </si>
  <si>
    <t>MÓDULO 2 – ENCARGOS E BENEFÍCIOS ANUAIS, MENSAIS E DIÁRIOS</t>
  </si>
  <si>
    <t>Submódulo 2.1 - 13º Salário, Férias e Adicional de Férias</t>
  </si>
  <si>
    <t xml:space="preserve">13 (Décimo-terceiro) salário </t>
  </si>
  <si>
    <t>Férias e Adicional de Férias</t>
  </si>
  <si>
    <t>TOTAL SUBMÓDULO 2.1</t>
  </si>
  <si>
    <t xml:space="preserve">Nota(1): Base de calculo Submódulo  2.2 - GPS e FGTS: Módulo 1 + Submódulo 2.1 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</si>
  <si>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</si>
  <si>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</si>
  <si>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</si>
  <si>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</si>
  <si>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</si>
  <si>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</si>
  <si>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</si>
  <si>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</si>
  <si>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</si>
  <si>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</si>
  <si>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</si>
  <si>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</si>
  <si>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Transporte {VT=(22*2*3,60)-(salário base*6%)}</t>
  </si>
  <si>
    <t>-</t>
  </si>
  <si>
    <t>Auxílio-Refeição/Alimentação  {VA = (22*1*R$19,82)-(22*1*R$19,82*10%)}</t>
  </si>
  <si>
    <t>Auxílio Plano de Assistência e Cuidado Pessoal</t>
  </si>
  <si>
    <t>Seguro de Vida</t>
  </si>
  <si>
    <t>Contribuição Assistencial Patronal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</si>
  <si>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</si>
  <si>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</si>
  <si>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</si>
  <si>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</si>
  <si>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</si>
  <si>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</si>
  <si>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</si>
  <si>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</si>
  <si>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</si>
  <si>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</si>
  <si>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Base calc.Módulo 3 (A,B,C) - Módulo 1 + submódulo 2.1.+Módulo 2 sem GPS</t>
  </si>
  <si>
    <t xml:space="preserve">Base calc. Módulo 3 (D,E,F) - Módulo 1 + SubMódulo 2.1 + SubMódulo 2.2. 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</si>
  <si>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</si>
  <si>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</si>
  <si>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</si>
  <si>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</si>
  <si>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</si>
  <si>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</si>
  <si>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dos encargos do submódulo 2.2 sobre Aviso Prévio Trabalhado</t>
  </si>
  <si>
    <t xml:space="preserve">Multa do FGTS e Contribuição Social sobre o Aviso Prévio Trabalhado. </t>
  </si>
  <si>
    <t>TOTAL DO MÓDULO 3</t>
  </si>
  <si>
    <t>Nota(1): Base de calculo Módulo 4.1 -Módulo 1 + Módulo 2 + Módulo 3</t>
  </si>
  <si>
    <t>MÓDULO 4 – CUSTO DE REPOSIÇÃO DO PROFISSIONAL AUSENTE</t>
  </si>
  <si>
    <t>Submódulo 4.1 - Ausências Legais</t>
  </si>
  <si>
    <t>Férias - O valor pago durante as férias do empregado já consta na remuneração (Módulo 1) e que o valor pago ao empregado para fazer frente ao custo de suas férias acrescidas do terço constitucional já foram apuradas na letra B do submódulo 2.1. Férias pagas ao substituto: Cálculo do %:(1/11) + (1/3/11) = 12,10% / 12* (Módulo 1 + Módulo 2 + Módulo 3)</t>
  </si>
  <si>
    <t>Substituto nas Ausências Legais: Média de 1 ausência por ano na Empresa. Cálculo do %: (1 dia*/30 dias)/12 meses) * 100% = 0,28% x  (Módulo 1 + Módulo 2 + Módulo 3).</t>
  </si>
  <si>
    <t>Licença paternidade - Art. 7º, XIX, CF/88 e 10, §1º, da ADCT e e Acordão 1904/2007 - Plenário - TCU. Cálculo do %: (5/30)/12) x 0,015¹ x 100 % = 0,02%. X (Módulo 1 + Módulo 2 + Módulo 3).</t>
  </si>
  <si>
    <t>Ausência por Acidente de trabalho - Art. 19 a 23 da Lei n.º 8.213/91, Lei nº 6.367/76, art. 473 da CLT e e Acordão 1904/2007 - Plenário - TCU. Cálculo do %: ((15/30)/12) x (8% x 100%) = 0,33%. X (Módulo 1 + Módulo 2 + Módulo 3).</t>
  </si>
  <si>
    <t>Afastamento Maternidade - Acórdão 1753/2008 – Plenário. O ônus da licença maternidade é suportado pelo INSS. Entretanto, continuam sendo contados os demais encargos, como férias, adicional de férias, 13º salário, encargos previdenciários, FGTS. Cálculo do %: ((1/3)/12] x 0,02 x (4/12) x100% = 0,07%.  x (Módulo 1 + Módulo 2 + Módulo 3).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</si>
  <si>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</si>
  <si>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</si>
  <si>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</si>
  <si>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</si>
  <si>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</si>
  <si>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</si>
  <si>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</si>
  <si>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Ausências Legais</t>
  </si>
  <si>
    <t>4.2</t>
  </si>
  <si>
    <t>Intrajornada</t>
  </si>
  <si>
    <t>TOTAL DO MÓDULO 4</t>
  </si>
  <si>
    <t>MÓDULO 5 – INSUMOS DIVERSOS</t>
  </si>
  <si>
    <t>INSUMOS DIVERSOS</t>
  </si>
  <si>
    <t>Uniformes</t>
  </si>
  <si>
    <t>Materiais</t>
  </si>
  <si>
    <t>Equipamentos + Equip. Individuais</t>
  </si>
  <si>
    <t>TOTAL DO MÓDULO 5</t>
  </si>
  <si>
    <t>Nota(1): Base de calculo Módulo 6A -Módulo 1 + Módulo 2 + Módulo 3 + Módulo 4 + Módulo 5</t>
  </si>
  <si>
    <t>Nota(2): Base de calculo Módulo 6B -Módulo 1 + Módulo 2 + Módulo 3 + Módulo 4 + Módulo 5 + Módulo 6A</t>
  </si>
  <si>
    <t>MÓDULO 6 – CUSTOS INDIRETOS, TRIBUTOS E LUCRO</t>
  </si>
  <si>
    <t>CUSTOS INDIRETOS, TRIBUTOS E LUCRO</t>
  </si>
  <si>
    <t>Custos Indiretos</t>
  </si>
  <si>
    <t>Lucro</t>
  </si>
  <si>
    <t>TRIBUTOS (SIMPLES NACIONAL)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</si>
  <si>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</si>
  <si>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</si>
  <si>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</si>
  <si>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</si>
  <si>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</si>
  <si>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</si>
  <si>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</si>
  <si>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</si>
  <si>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</si>
  <si>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</si>
  <si>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</si>
  <si>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</si>
  <si>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</si>
  <si>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</si>
  <si>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</si>
  <si>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</si>
  <si>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</si>
  <si>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</si>
  <si>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Nº do Processo </t>
  </si>
  <si>
    <t xml:space="preserve">Licitação Nº PE </t>
  </si>
  <si>
    <t xml:space="preserve">MODELO DE PLANILHA DE CUSTOS E FORMAÇÃO DE PREÇOS </t>
  </si>
  <si>
    <t xml:space="preserve">Dia/Hora: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</si>
</sst>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 &quot;#,##0.00_);[Red]\(&quot;R$ &quot;#,##0.00\)"/>
    <numFmt numFmtId="165" formatCode="&quot;R$&quot;#,##0.00_);[Red]\(&quot;R$&quot;#,##0.00\)"/>
    <numFmt numFmtId="166" formatCode="0.000%"/>
    <numFmt numFmtId="167" formatCode="0.00_);[Red]\(0.00\)"/>
    <numFmt numFmtId="168" formatCode="0.0%"/>
    <numFmt numFmtId="169" formatCode="&quot;R$ &quot;#,##0.00"/>
    <numFmt numFmtId="170" formatCode="_(&quot;R$ &quot;* #,##0.00_);_(&quot;R$ &quot;* \(#,##0.00\);_(&quot;R$ &quot;* &quot;-&quot;??_);_(@_)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.8"/>
      <name val="Arial"/>
      <family val="2"/>
    </font>
    <font>
      <sz val="8"/>
      <color theme="1"/>
      <name val="Arial"/>
      <family val="2"/>
    </font>
    <font>
      <sz val="11.5"/>
      <name val="Calibri"/>
      <family val="2"/>
    </font>
    <font>
      <sz val="11"/>
      <color indexed="17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8" borderId="0" applyNumberFormat="0" applyBorder="0" applyAlignment="0" applyProtection="0"/>
    <xf numFmtId="0" fontId="8" fillId="8" borderId="0" applyNumberFormat="0" applyBorder="0" applyAlignment="0" applyProtection="0"/>
  </cellStyleXfs>
  <cellXfs count="16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14" fontId="4" fillId="0" borderId="0" xfId="0" applyNumberFormat="1" applyFont="1"/>
    <xf numFmtId="14" fontId="4" fillId="0" borderId="12" xfId="0" applyNumberFormat="1" applyFont="1" applyBorder="1"/>
    <xf numFmtId="0" fontId="4" fillId="0" borderId="12" xfId="0" applyFont="1" applyBorder="1"/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4" xfId="0" applyFont="1" applyBorder="1"/>
    <xf numFmtId="2" fontId="4" fillId="0" borderId="15" xfId="0" applyNumberFormat="1" applyFont="1" applyBorder="1"/>
    <xf numFmtId="10" fontId="4" fillId="0" borderId="14" xfId="2" applyNumberFormat="1" applyFont="1" applyBorder="1" applyAlignment="1">
      <alignment horizontal="center"/>
    </xf>
    <xf numFmtId="10" fontId="4" fillId="0" borderId="14" xfId="2" applyNumberFormat="1" applyFont="1" applyFill="1" applyBorder="1" applyAlignment="1">
      <alignment horizontal="center"/>
    </xf>
    <xf numFmtId="2" fontId="3" fillId="0" borderId="15" xfId="0" applyNumberFormat="1" applyFont="1" applyBorder="1"/>
    <xf numFmtId="165" fontId="4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12" xfId="0" applyNumberFormat="1" applyFont="1" applyBorder="1"/>
    <xf numFmtId="10" fontId="4" fillId="0" borderId="14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0" fontId="3" fillId="5" borderId="10" xfId="0" applyFont="1" applyFill="1" applyBorder="1"/>
    <xf numFmtId="0" fontId="2" fillId="5" borderId="0" xfId="0" applyFont="1" applyFill="1"/>
    <xf numFmtId="166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4" fillId="0" borderId="15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center"/>
    </xf>
    <xf numFmtId="167" fontId="3" fillId="0" borderId="23" xfId="0" applyNumberFormat="1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3" fillId="0" borderId="25" xfId="0" applyFont="1" applyBorder="1" applyAlignment="1">
      <alignment horizontal="center"/>
    </xf>
    <xf numFmtId="2" fontId="3" fillId="0" borderId="26" xfId="0" applyNumberFormat="1" applyFont="1" applyBorder="1"/>
    <xf numFmtId="10" fontId="4" fillId="6" borderId="14" xfId="0" applyNumberFormat="1" applyFont="1" applyFill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10" fontId="3" fillId="0" borderId="0" xfId="0" applyNumberFormat="1" applyFont="1" applyAlignment="1">
      <alignment horizontal="center"/>
    </xf>
    <xf numFmtId="10" fontId="4" fillId="7" borderId="27" xfId="0" applyNumberFormat="1" applyFont="1" applyFill="1" applyBorder="1" applyAlignment="1">
      <alignment horizontal="center" vertical="center"/>
    </xf>
    <xf numFmtId="10" fontId="4" fillId="0" borderId="14" xfId="3" applyNumberFormat="1" applyFont="1" applyFill="1" applyBorder="1" applyAlignment="1">
      <alignment horizontal="center" vertical="center"/>
    </xf>
    <xf numFmtId="168" fontId="4" fillId="0" borderId="14" xfId="3" applyNumberFormat="1" applyFont="1" applyFill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/>
    <xf numFmtId="0" fontId="3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0" fontId="3" fillId="0" borderId="14" xfId="2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10" fontId="3" fillId="0" borderId="17" xfId="2" applyNumberFormat="1" applyFont="1" applyBorder="1" applyAlignment="1">
      <alignment horizontal="center"/>
    </xf>
    <xf numFmtId="2" fontId="3" fillId="0" borderId="33" xfId="0" applyNumberFormat="1" applyFont="1" applyBorder="1"/>
    <xf numFmtId="0" fontId="3" fillId="0" borderId="16" xfId="0" applyFont="1" applyBorder="1" applyAlignment="1">
      <alignment horizontal="center"/>
    </xf>
    <xf numFmtId="10" fontId="3" fillId="0" borderId="0" xfId="2" applyNumberFormat="1" applyFont="1" applyBorder="1" applyAlignment="1"/>
    <xf numFmtId="2" fontId="3" fillId="0" borderId="17" xfId="0" applyNumberFormat="1" applyFont="1" applyBorder="1"/>
    <xf numFmtId="0" fontId="3" fillId="0" borderId="24" xfId="0" applyFont="1" applyBorder="1" applyAlignment="1">
      <alignment horizontal="center"/>
    </xf>
    <xf numFmtId="10" fontId="3" fillId="0" borderId="25" xfId="2" applyNumberFormat="1" applyFont="1" applyBorder="1" applyAlignment="1"/>
    <xf numFmtId="0" fontId="4" fillId="0" borderId="0" xfId="0" applyFont="1" applyAlignment="1">
      <alignment horizontal="center"/>
    </xf>
    <xf numFmtId="10" fontId="2" fillId="0" borderId="0" xfId="2" applyNumberFormat="1" applyFont="1" applyFill="1" applyBorder="1" applyAlignment="1">
      <alignment horizontal="right"/>
    </xf>
    <xf numFmtId="0" fontId="4" fillId="0" borderId="28" xfId="0" applyFont="1" applyBorder="1" applyAlignment="1">
      <alignment horizontal="center"/>
    </xf>
    <xf numFmtId="2" fontId="4" fillId="0" borderId="29" xfId="0" applyNumberFormat="1" applyFont="1" applyBorder="1"/>
    <xf numFmtId="165" fontId="3" fillId="0" borderId="17" xfId="0" applyNumberFormat="1" applyFont="1" applyBorder="1"/>
    <xf numFmtId="0" fontId="2" fillId="6" borderId="0" xfId="0" applyFont="1" applyFill="1"/>
    <xf numFmtId="0" fontId="7" fillId="6" borderId="0" xfId="4" applyFont="1" applyFill="1" applyAlignment="1">
      <alignment vertical="center" wrapText="1"/>
    </xf>
    <xf numFmtId="0" fontId="10" fillId="6" borderId="0" xfId="4" applyFont="1" applyFill="1" applyAlignment="1">
      <alignment vertical="center"/>
    </xf>
    <xf numFmtId="165" fontId="2" fillId="6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left" vertical="center"/>
    </xf>
    <xf numFmtId="0" fontId="9" fillId="6" borderId="0" xfId="4" applyFont="1" applyFill="1" applyAlignment="1">
      <alignment horizontal="center" vertical="center" wrapText="1"/>
    </xf>
    <xf numFmtId="0" fontId="12" fillId="6" borderId="0" xfId="4" applyFont="1" applyFill="1" applyAlignment="1">
      <alignment horizontal="center" vertical="center" wrapText="1"/>
    </xf>
    <xf numFmtId="0" fontId="9" fillId="9" borderId="0" xfId="6" applyNumberFormat="1" applyFont="1" applyFill="1" applyBorder="1" applyAlignment="1" applyProtection="1">
      <alignment vertical="center"/>
    </xf>
    <xf numFmtId="0" fontId="9" fillId="9" borderId="0" xfId="6" applyNumberFormat="1" applyFont="1" applyFill="1" applyBorder="1" applyAlignment="1" applyProtection="1">
      <alignment horizontal="center" vertical="center" wrapText="1"/>
    </xf>
    <xf numFmtId="0" fontId="9" fillId="7" borderId="0" xfId="4" applyFont="1" applyFill="1" applyAlignment="1">
      <alignment horizontal="center" vertical="center"/>
    </xf>
    <xf numFmtId="169" fontId="10" fillId="6" borderId="0" xfId="4" applyNumberFormat="1" applyFont="1" applyFill="1" applyAlignment="1">
      <alignment horizontal="center" vertical="center"/>
    </xf>
    <xf numFmtId="4" fontId="10" fillId="6" borderId="0" xfId="4" applyNumberFormat="1" applyFont="1" applyFill="1" applyAlignment="1">
      <alignment horizontal="center" vertical="center"/>
    </xf>
    <xf numFmtId="169" fontId="9" fillId="7" borderId="0" xfId="1" applyNumberFormat="1" applyFont="1" applyFill="1" applyBorder="1" applyAlignment="1" applyProtection="1">
      <alignment horizontal="center" vertical="center"/>
    </xf>
    <xf numFmtId="0" fontId="9" fillId="9" borderId="0" xfId="6" applyNumberFormat="1" applyFont="1" applyFill="1" applyBorder="1" applyAlignment="1" applyProtection="1">
      <alignment vertical="center" wrapText="1"/>
    </xf>
    <xf numFmtId="169" fontId="9" fillId="9" borderId="0" xfId="6" applyNumberFormat="1" applyFont="1" applyFill="1" applyBorder="1" applyAlignment="1" applyProtection="1">
      <alignment vertical="center"/>
    </xf>
    <xf numFmtId="169" fontId="9" fillId="9" borderId="0" xfId="6" applyNumberFormat="1" applyFont="1" applyFill="1" applyBorder="1" applyAlignment="1" applyProtection="1">
      <alignment horizontal="center" vertical="center"/>
    </xf>
    <xf numFmtId="169" fontId="10" fillId="6" borderId="0" xfId="4" applyNumberFormat="1" applyFont="1" applyFill="1" applyAlignment="1">
      <alignment vertical="center"/>
    </xf>
    <xf numFmtId="0" fontId="10" fillId="0" borderId="0" xfId="4" applyFont="1" applyAlignment="1">
      <alignment vertical="center"/>
    </xf>
    <xf numFmtId="2" fontId="4" fillId="10" borderId="15" xfId="0" applyNumberFormat="1" applyFont="1" applyFill="1" applyBorder="1"/>
    <xf numFmtId="2" fontId="13" fillId="0" borderId="15" xfId="0" applyNumberFormat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/>
    <xf numFmtId="0" fontId="5" fillId="0" borderId="0" xfId="0" applyFont="1" applyAlignment="1">
      <alignment horizontal="justify" vertical="center"/>
    </xf>
    <xf numFmtId="0" fontId="4" fillId="0" borderId="2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0" xfId="0" applyFont="1" applyBorder="1" applyAlignment="1">
      <alignment horizontal="justify"/>
    </xf>
    <xf numFmtId="0" fontId="4" fillId="0" borderId="10" xfId="0" applyFont="1" applyBorder="1" applyAlignment="1">
      <alignment horizontal="justify"/>
    </xf>
    <xf numFmtId="0" fontId="4" fillId="0" borderId="11" xfId="0" applyFont="1" applyBorder="1" applyAlignment="1">
      <alignment horizontal="justify"/>
    </xf>
    <xf numFmtId="0" fontId="3" fillId="4" borderId="31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9" fillId="9" borderId="0" xfId="5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 wrapText="1"/>
    </xf>
    <xf numFmtId="0" fontId="9" fillId="6" borderId="0" xfId="4" applyFont="1" applyFill="1" applyAlignment="1">
      <alignment horizontal="center" vertical="center" wrapText="1"/>
    </xf>
    <xf numFmtId="0" fontId="11" fillId="6" borderId="0" xfId="4" applyFont="1" applyFill="1" applyAlignment="1">
      <alignment horizontal="center" vertical="center" wrapText="1"/>
    </xf>
    <xf numFmtId="165" fontId="2" fillId="6" borderId="0" xfId="0" applyNumberFormat="1" applyFont="1" applyFill="1" applyAlignment="1">
      <alignment horizontal="center" vertical="center"/>
    </xf>
    <xf numFmtId="0" fontId="9" fillId="9" borderId="0" xfId="6" applyNumberFormat="1" applyFont="1" applyFill="1" applyBorder="1" applyAlignment="1" applyProtection="1">
      <alignment horizontal="center" vertical="center" wrapText="1"/>
    </xf>
    <xf numFmtId="169" fontId="9" fillId="9" borderId="0" xfId="6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9" fillId="6" borderId="0" xfId="4" applyFont="1" applyFill="1" applyAlignment="1">
      <alignment horizontal="center" vertical="center"/>
    </xf>
  </cellXfs>
  <cellStyles count="7">
    <cellStyle name="Bom 2" xfId="6" xr:uid="{19ED853B-28E4-4621-A542-BC525E1821EC}"/>
    <cellStyle name="Excel_BuiltIn_Bom" xfId="5" xr:uid="{2B29D898-DCF9-444A-81B2-26E63793678E}"/>
    <cellStyle name="Moeda" xfId="1" builtinId="4"/>
    <cellStyle name="Normal" xfId="0" builtinId="0"/>
    <cellStyle name="Normal 2" xfId="4" xr:uid="{4FC92E89-17E9-4873-BE75-88804576057C}"/>
    <cellStyle name="Porcentagem" xfId="2" builtinId="5"/>
    <cellStyle name="Porcentagem 6" xfId="3" xr:uid="{99C64911-55BF-42EB-AB33-235A617EA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6F90-1DB1-45BE-A327-B621E1D00982}">
  <dimension ref="A1:T167"/>
  <sheetViews>
    <sheetView tabSelected="1" zoomScale="115" zoomScaleNormal="115" zoomScaleSheetLayoutView="100" workbookViewId="0"/>
  </sheetViews>
  <sheetFormatPr defaultRowHeight="12.5"/>
  <cols>
    <col min="1" max="1" width="5.7265625" style="4" customWidth="1"/>
    <col min="2" max="2" width="13" style="4" customWidth="1"/>
    <col min="3" max="3" width="12.81640625" style="4" customWidth="1"/>
    <col min="4" max="4" width="8.7265625" style="4" customWidth="1"/>
    <col min="5" max="5" width="9.1796875" style="4"/>
    <col min="6" max="6" width="10.7265625" style="4" customWidth="1"/>
    <col min="7" max="7" width="14.7265625" style="4" customWidth="1"/>
    <col min="8" max="8" width="9.1796875" style="4"/>
    <col min="9" max="9" width="13.7265625" style="4" customWidth="1"/>
    <col min="10" max="256" width="9.1796875" style="4"/>
    <col min="257" max="257" width="5.7265625" style="4" customWidth="1"/>
    <col min="258" max="258" width="13" style="4" customWidth="1"/>
    <col min="259" max="259" width="12.81640625" style="4" customWidth="1"/>
    <col min="260" max="260" width="8.7265625" style="4" customWidth="1"/>
    <col min="261" max="261" width="9.1796875" style="4"/>
    <col min="262" max="262" width="10.7265625" style="4" customWidth="1"/>
    <col min="263" max="263" width="14.7265625" style="4" customWidth="1"/>
    <col min="264" max="264" width="9.1796875" style="4"/>
    <col min="265" max="265" width="13.7265625" style="4" customWidth="1"/>
    <col min="266" max="512" width="9.1796875" style="4"/>
    <col min="513" max="513" width="5.7265625" style="4" customWidth="1"/>
    <col min="514" max="514" width="13" style="4" customWidth="1"/>
    <col min="515" max="515" width="12.81640625" style="4" customWidth="1"/>
    <col min="516" max="516" width="8.7265625" style="4" customWidth="1"/>
    <col min="517" max="517" width="9.1796875" style="4"/>
    <col min="518" max="518" width="10.7265625" style="4" customWidth="1"/>
    <col min="519" max="519" width="14.7265625" style="4" customWidth="1"/>
    <col min="520" max="520" width="9.1796875" style="4"/>
    <col min="521" max="521" width="13.7265625" style="4" customWidth="1"/>
    <col min="522" max="768" width="9.1796875" style="4"/>
    <col min="769" max="769" width="5.7265625" style="4" customWidth="1"/>
    <col min="770" max="770" width="13" style="4" customWidth="1"/>
    <col min="771" max="771" width="12.81640625" style="4" customWidth="1"/>
    <col min="772" max="772" width="8.7265625" style="4" customWidth="1"/>
    <col min="773" max="773" width="9.1796875" style="4"/>
    <col min="774" max="774" width="10.7265625" style="4" customWidth="1"/>
    <col min="775" max="775" width="14.7265625" style="4" customWidth="1"/>
    <col min="776" max="776" width="9.1796875" style="4"/>
    <col min="777" max="777" width="13.7265625" style="4" customWidth="1"/>
    <col min="778" max="1024" width="9.1796875" style="4"/>
    <col min="1025" max="1025" width="5.7265625" style="4" customWidth="1"/>
    <col min="1026" max="1026" width="13" style="4" customWidth="1"/>
    <col min="1027" max="1027" width="12.81640625" style="4" customWidth="1"/>
    <col min="1028" max="1028" width="8.7265625" style="4" customWidth="1"/>
    <col min="1029" max="1029" width="9.1796875" style="4"/>
    <col min="1030" max="1030" width="10.7265625" style="4" customWidth="1"/>
    <col min="1031" max="1031" width="14.7265625" style="4" customWidth="1"/>
    <col min="1032" max="1032" width="9.1796875" style="4"/>
    <col min="1033" max="1033" width="13.7265625" style="4" customWidth="1"/>
    <col min="1034" max="1280" width="9.1796875" style="4"/>
    <col min="1281" max="1281" width="5.7265625" style="4" customWidth="1"/>
    <col min="1282" max="1282" width="13" style="4" customWidth="1"/>
    <col min="1283" max="1283" width="12.81640625" style="4" customWidth="1"/>
    <col min="1284" max="1284" width="8.7265625" style="4" customWidth="1"/>
    <col min="1285" max="1285" width="9.1796875" style="4"/>
    <col min="1286" max="1286" width="10.7265625" style="4" customWidth="1"/>
    <col min="1287" max="1287" width="14.7265625" style="4" customWidth="1"/>
    <col min="1288" max="1288" width="9.1796875" style="4"/>
    <col min="1289" max="1289" width="13.7265625" style="4" customWidth="1"/>
    <col min="1290" max="1536" width="9.1796875" style="4"/>
    <col min="1537" max="1537" width="5.7265625" style="4" customWidth="1"/>
    <col min="1538" max="1538" width="13" style="4" customWidth="1"/>
    <col min="1539" max="1539" width="12.81640625" style="4" customWidth="1"/>
    <col min="1540" max="1540" width="8.7265625" style="4" customWidth="1"/>
    <col min="1541" max="1541" width="9.1796875" style="4"/>
    <col min="1542" max="1542" width="10.7265625" style="4" customWidth="1"/>
    <col min="1543" max="1543" width="14.7265625" style="4" customWidth="1"/>
    <col min="1544" max="1544" width="9.1796875" style="4"/>
    <col min="1545" max="1545" width="13.7265625" style="4" customWidth="1"/>
    <col min="1546" max="1792" width="9.1796875" style="4"/>
    <col min="1793" max="1793" width="5.7265625" style="4" customWidth="1"/>
    <col min="1794" max="1794" width="13" style="4" customWidth="1"/>
    <col min="1795" max="1795" width="12.81640625" style="4" customWidth="1"/>
    <col min="1796" max="1796" width="8.7265625" style="4" customWidth="1"/>
    <col min="1797" max="1797" width="9.1796875" style="4"/>
    <col min="1798" max="1798" width="10.7265625" style="4" customWidth="1"/>
    <col min="1799" max="1799" width="14.7265625" style="4" customWidth="1"/>
    <col min="1800" max="1800" width="9.1796875" style="4"/>
    <col min="1801" max="1801" width="13.7265625" style="4" customWidth="1"/>
    <col min="1802" max="2048" width="9.1796875" style="4"/>
    <col min="2049" max="2049" width="5.7265625" style="4" customWidth="1"/>
    <col min="2050" max="2050" width="13" style="4" customWidth="1"/>
    <col min="2051" max="2051" width="12.81640625" style="4" customWidth="1"/>
    <col min="2052" max="2052" width="8.7265625" style="4" customWidth="1"/>
    <col min="2053" max="2053" width="9.1796875" style="4"/>
    <col min="2054" max="2054" width="10.7265625" style="4" customWidth="1"/>
    <col min="2055" max="2055" width="14.7265625" style="4" customWidth="1"/>
    <col min="2056" max="2056" width="9.1796875" style="4"/>
    <col min="2057" max="2057" width="13.7265625" style="4" customWidth="1"/>
    <col min="2058" max="2304" width="9.1796875" style="4"/>
    <col min="2305" max="2305" width="5.7265625" style="4" customWidth="1"/>
    <col min="2306" max="2306" width="13" style="4" customWidth="1"/>
    <col min="2307" max="2307" width="12.81640625" style="4" customWidth="1"/>
    <col min="2308" max="2308" width="8.7265625" style="4" customWidth="1"/>
    <col min="2309" max="2309" width="9.1796875" style="4"/>
    <col min="2310" max="2310" width="10.7265625" style="4" customWidth="1"/>
    <col min="2311" max="2311" width="14.7265625" style="4" customWidth="1"/>
    <col min="2312" max="2312" width="9.1796875" style="4"/>
    <col min="2313" max="2313" width="13.7265625" style="4" customWidth="1"/>
    <col min="2314" max="2560" width="9.1796875" style="4"/>
    <col min="2561" max="2561" width="5.7265625" style="4" customWidth="1"/>
    <col min="2562" max="2562" width="13" style="4" customWidth="1"/>
    <col min="2563" max="2563" width="12.81640625" style="4" customWidth="1"/>
    <col min="2564" max="2564" width="8.7265625" style="4" customWidth="1"/>
    <col min="2565" max="2565" width="9.1796875" style="4"/>
    <col min="2566" max="2566" width="10.7265625" style="4" customWidth="1"/>
    <col min="2567" max="2567" width="14.7265625" style="4" customWidth="1"/>
    <col min="2568" max="2568" width="9.1796875" style="4"/>
    <col min="2569" max="2569" width="13.7265625" style="4" customWidth="1"/>
    <col min="2570" max="2816" width="9.1796875" style="4"/>
    <col min="2817" max="2817" width="5.7265625" style="4" customWidth="1"/>
    <col min="2818" max="2818" width="13" style="4" customWidth="1"/>
    <col min="2819" max="2819" width="12.81640625" style="4" customWidth="1"/>
    <col min="2820" max="2820" width="8.7265625" style="4" customWidth="1"/>
    <col min="2821" max="2821" width="9.1796875" style="4"/>
    <col min="2822" max="2822" width="10.7265625" style="4" customWidth="1"/>
    <col min="2823" max="2823" width="14.7265625" style="4" customWidth="1"/>
    <col min="2824" max="2824" width="9.1796875" style="4"/>
    <col min="2825" max="2825" width="13.7265625" style="4" customWidth="1"/>
    <col min="2826" max="3072" width="9.1796875" style="4"/>
    <col min="3073" max="3073" width="5.7265625" style="4" customWidth="1"/>
    <col min="3074" max="3074" width="13" style="4" customWidth="1"/>
    <col min="3075" max="3075" width="12.81640625" style="4" customWidth="1"/>
    <col min="3076" max="3076" width="8.7265625" style="4" customWidth="1"/>
    <col min="3077" max="3077" width="9.1796875" style="4"/>
    <col min="3078" max="3078" width="10.7265625" style="4" customWidth="1"/>
    <col min="3079" max="3079" width="14.7265625" style="4" customWidth="1"/>
    <col min="3080" max="3080" width="9.1796875" style="4"/>
    <col min="3081" max="3081" width="13.7265625" style="4" customWidth="1"/>
    <col min="3082" max="3328" width="9.1796875" style="4"/>
    <col min="3329" max="3329" width="5.7265625" style="4" customWidth="1"/>
    <col min="3330" max="3330" width="13" style="4" customWidth="1"/>
    <col min="3331" max="3331" width="12.81640625" style="4" customWidth="1"/>
    <col min="3332" max="3332" width="8.7265625" style="4" customWidth="1"/>
    <col min="3333" max="3333" width="9.1796875" style="4"/>
    <col min="3334" max="3334" width="10.7265625" style="4" customWidth="1"/>
    <col min="3335" max="3335" width="14.7265625" style="4" customWidth="1"/>
    <col min="3336" max="3336" width="9.1796875" style="4"/>
    <col min="3337" max="3337" width="13.7265625" style="4" customWidth="1"/>
    <col min="3338" max="3584" width="9.1796875" style="4"/>
    <col min="3585" max="3585" width="5.7265625" style="4" customWidth="1"/>
    <col min="3586" max="3586" width="13" style="4" customWidth="1"/>
    <col min="3587" max="3587" width="12.81640625" style="4" customWidth="1"/>
    <col min="3588" max="3588" width="8.7265625" style="4" customWidth="1"/>
    <col min="3589" max="3589" width="9.1796875" style="4"/>
    <col min="3590" max="3590" width="10.7265625" style="4" customWidth="1"/>
    <col min="3591" max="3591" width="14.7265625" style="4" customWidth="1"/>
    <col min="3592" max="3592" width="9.1796875" style="4"/>
    <col min="3593" max="3593" width="13.7265625" style="4" customWidth="1"/>
    <col min="3594" max="3840" width="9.1796875" style="4"/>
    <col min="3841" max="3841" width="5.7265625" style="4" customWidth="1"/>
    <col min="3842" max="3842" width="13" style="4" customWidth="1"/>
    <col min="3843" max="3843" width="12.81640625" style="4" customWidth="1"/>
    <col min="3844" max="3844" width="8.7265625" style="4" customWidth="1"/>
    <col min="3845" max="3845" width="9.1796875" style="4"/>
    <col min="3846" max="3846" width="10.7265625" style="4" customWidth="1"/>
    <col min="3847" max="3847" width="14.7265625" style="4" customWidth="1"/>
    <col min="3848" max="3848" width="9.1796875" style="4"/>
    <col min="3849" max="3849" width="13.7265625" style="4" customWidth="1"/>
    <col min="3850" max="4096" width="9.1796875" style="4"/>
    <col min="4097" max="4097" width="5.7265625" style="4" customWidth="1"/>
    <col min="4098" max="4098" width="13" style="4" customWidth="1"/>
    <col min="4099" max="4099" width="12.81640625" style="4" customWidth="1"/>
    <col min="4100" max="4100" width="8.7265625" style="4" customWidth="1"/>
    <col min="4101" max="4101" width="9.1796875" style="4"/>
    <col min="4102" max="4102" width="10.7265625" style="4" customWidth="1"/>
    <col min="4103" max="4103" width="14.7265625" style="4" customWidth="1"/>
    <col min="4104" max="4104" width="9.1796875" style="4"/>
    <col min="4105" max="4105" width="13.7265625" style="4" customWidth="1"/>
    <col min="4106" max="4352" width="9.1796875" style="4"/>
    <col min="4353" max="4353" width="5.7265625" style="4" customWidth="1"/>
    <col min="4354" max="4354" width="13" style="4" customWidth="1"/>
    <col min="4355" max="4355" width="12.81640625" style="4" customWidth="1"/>
    <col min="4356" max="4356" width="8.7265625" style="4" customWidth="1"/>
    <col min="4357" max="4357" width="9.1796875" style="4"/>
    <col min="4358" max="4358" width="10.7265625" style="4" customWidth="1"/>
    <col min="4359" max="4359" width="14.7265625" style="4" customWidth="1"/>
    <col min="4360" max="4360" width="9.1796875" style="4"/>
    <col min="4361" max="4361" width="13.7265625" style="4" customWidth="1"/>
    <col min="4362" max="4608" width="9.1796875" style="4"/>
    <col min="4609" max="4609" width="5.7265625" style="4" customWidth="1"/>
    <col min="4610" max="4610" width="13" style="4" customWidth="1"/>
    <col min="4611" max="4611" width="12.81640625" style="4" customWidth="1"/>
    <col min="4612" max="4612" width="8.7265625" style="4" customWidth="1"/>
    <col min="4613" max="4613" width="9.1796875" style="4"/>
    <col min="4614" max="4614" width="10.7265625" style="4" customWidth="1"/>
    <col min="4615" max="4615" width="14.7265625" style="4" customWidth="1"/>
    <col min="4616" max="4616" width="9.1796875" style="4"/>
    <col min="4617" max="4617" width="13.7265625" style="4" customWidth="1"/>
    <col min="4618" max="4864" width="9.1796875" style="4"/>
    <col min="4865" max="4865" width="5.7265625" style="4" customWidth="1"/>
    <col min="4866" max="4866" width="13" style="4" customWidth="1"/>
    <col min="4867" max="4867" width="12.81640625" style="4" customWidth="1"/>
    <col min="4868" max="4868" width="8.7265625" style="4" customWidth="1"/>
    <col min="4869" max="4869" width="9.1796875" style="4"/>
    <col min="4870" max="4870" width="10.7265625" style="4" customWidth="1"/>
    <col min="4871" max="4871" width="14.7265625" style="4" customWidth="1"/>
    <col min="4872" max="4872" width="9.1796875" style="4"/>
    <col min="4873" max="4873" width="13.7265625" style="4" customWidth="1"/>
    <col min="4874" max="5120" width="9.1796875" style="4"/>
    <col min="5121" max="5121" width="5.7265625" style="4" customWidth="1"/>
    <col min="5122" max="5122" width="13" style="4" customWidth="1"/>
    <col min="5123" max="5123" width="12.81640625" style="4" customWidth="1"/>
    <col min="5124" max="5124" width="8.7265625" style="4" customWidth="1"/>
    <col min="5125" max="5125" width="9.1796875" style="4"/>
    <col min="5126" max="5126" width="10.7265625" style="4" customWidth="1"/>
    <col min="5127" max="5127" width="14.7265625" style="4" customWidth="1"/>
    <col min="5128" max="5128" width="9.1796875" style="4"/>
    <col min="5129" max="5129" width="13.7265625" style="4" customWidth="1"/>
    <col min="5130" max="5376" width="9.1796875" style="4"/>
    <col min="5377" max="5377" width="5.7265625" style="4" customWidth="1"/>
    <col min="5378" max="5378" width="13" style="4" customWidth="1"/>
    <col min="5379" max="5379" width="12.81640625" style="4" customWidth="1"/>
    <col min="5380" max="5380" width="8.7265625" style="4" customWidth="1"/>
    <col min="5381" max="5381" width="9.1796875" style="4"/>
    <col min="5382" max="5382" width="10.7265625" style="4" customWidth="1"/>
    <col min="5383" max="5383" width="14.7265625" style="4" customWidth="1"/>
    <col min="5384" max="5384" width="9.1796875" style="4"/>
    <col min="5385" max="5385" width="13.7265625" style="4" customWidth="1"/>
    <col min="5386" max="5632" width="9.1796875" style="4"/>
    <col min="5633" max="5633" width="5.7265625" style="4" customWidth="1"/>
    <col min="5634" max="5634" width="13" style="4" customWidth="1"/>
    <col min="5635" max="5635" width="12.81640625" style="4" customWidth="1"/>
    <col min="5636" max="5636" width="8.7265625" style="4" customWidth="1"/>
    <col min="5637" max="5637" width="9.1796875" style="4"/>
    <col min="5638" max="5638" width="10.7265625" style="4" customWidth="1"/>
    <col min="5639" max="5639" width="14.7265625" style="4" customWidth="1"/>
    <col min="5640" max="5640" width="9.1796875" style="4"/>
    <col min="5641" max="5641" width="13.7265625" style="4" customWidth="1"/>
    <col min="5642" max="5888" width="9.1796875" style="4"/>
    <col min="5889" max="5889" width="5.7265625" style="4" customWidth="1"/>
    <col min="5890" max="5890" width="13" style="4" customWidth="1"/>
    <col min="5891" max="5891" width="12.81640625" style="4" customWidth="1"/>
    <col min="5892" max="5892" width="8.7265625" style="4" customWidth="1"/>
    <col min="5893" max="5893" width="9.1796875" style="4"/>
    <col min="5894" max="5894" width="10.7265625" style="4" customWidth="1"/>
    <col min="5895" max="5895" width="14.7265625" style="4" customWidth="1"/>
    <col min="5896" max="5896" width="9.1796875" style="4"/>
    <col min="5897" max="5897" width="13.7265625" style="4" customWidth="1"/>
    <col min="5898" max="6144" width="9.1796875" style="4"/>
    <col min="6145" max="6145" width="5.7265625" style="4" customWidth="1"/>
    <col min="6146" max="6146" width="13" style="4" customWidth="1"/>
    <col min="6147" max="6147" width="12.81640625" style="4" customWidth="1"/>
    <col min="6148" max="6148" width="8.7265625" style="4" customWidth="1"/>
    <col min="6149" max="6149" width="9.1796875" style="4"/>
    <col min="6150" max="6150" width="10.7265625" style="4" customWidth="1"/>
    <col min="6151" max="6151" width="14.7265625" style="4" customWidth="1"/>
    <col min="6152" max="6152" width="9.1796875" style="4"/>
    <col min="6153" max="6153" width="13.7265625" style="4" customWidth="1"/>
    <col min="6154" max="6400" width="9.1796875" style="4"/>
    <col min="6401" max="6401" width="5.7265625" style="4" customWidth="1"/>
    <col min="6402" max="6402" width="13" style="4" customWidth="1"/>
    <col min="6403" max="6403" width="12.81640625" style="4" customWidth="1"/>
    <col min="6404" max="6404" width="8.7265625" style="4" customWidth="1"/>
    <col min="6405" max="6405" width="9.1796875" style="4"/>
    <col min="6406" max="6406" width="10.7265625" style="4" customWidth="1"/>
    <col min="6407" max="6407" width="14.7265625" style="4" customWidth="1"/>
    <col min="6408" max="6408" width="9.1796875" style="4"/>
    <col min="6409" max="6409" width="13.7265625" style="4" customWidth="1"/>
    <col min="6410" max="6656" width="9.1796875" style="4"/>
    <col min="6657" max="6657" width="5.7265625" style="4" customWidth="1"/>
    <col min="6658" max="6658" width="13" style="4" customWidth="1"/>
    <col min="6659" max="6659" width="12.81640625" style="4" customWidth="1"/>
    <col min="6660" max="6660" width="8.7265625" style="4" customWidth="1"/>
    <col min="6661" max="6661" width="9.1796875" style="4"/>
    <col min="6662" max="6662" width="10.7265625" style="4" customWidth="1"/>
    <col min="6663" max="6663" width="14.7265625" style="4" customWidth="1"/>
    <col min="6664" max="6664" width="9.1796875" style="4"/>
    <col min="6665" max="6665" width="13.7265625" style="4" customWidth="1"/>
    <col min="6666" max="6912" width="9.1796875" style="4"/>
    <col min="6913" max="6913" width="5.7265625" style="4" customWidth="1"/>
    <col min="6914" max="6914" width="13" style="4" customWidth="1"/>
    <col min="6915" max="6915" width="12.81640625" style="4" customWidth="1"/>
    <col min="6916" max="6916" width="8.7265625" style="4" customWidth="1"/>
    <col min="6917" max="6917" width="9.1796875" style="4"/>
    <col min="6918" max="6918" width="10.7265625" style="4" customWidth="1"/>
    <col min="6919" max="6919" width="14.7265625" style="4" customWidth="1"/>
    <col min="6920" max="6920" width="9.1796875" style="4"/>
    <col min="6921" max="6921" width="13.7265625" style="4" customWidth="1"/>
    <col min="6922" max="7168" width="9.1796875" style="4"/>
    <col min="7169" max="7169" width="5.7265625" style="4" customWidth="1"/>
    <col min="7170" max="7170" width="13" style="4" customWidth="1"/>
    <col min="7171" max="7171" width="12.81640625" style="4" customWidth="1"/>
    <col min="7172" max="7172" width="8.7265625" style="4" customWidth="1"/>
    <col min="7173" max="7173" width="9.1796875" style="4"/>
    <col min="7174" max="7174" width="10.7265625" style="4" customWidth="1"/>
    <col min="7175" max="7175" width="14.7265625" style="4" customWidth="1"/>
    <col min="7176" max="7176" width="9.1796875" style="4"/>
    <col min="7177" max="7177" width="13.7265625" style="4" customWidth="1"/>
    <col min="7178" max="7424" width="9.1796875" style="4"/>
    <col min="7425" max="7425" width="5.7265625" style="4" customWidth="1"/>
    <col min="7426" max="7426" width="13" style="4" customWidth="1"/>
    <col min="7427" max="7427" width="12.81640625" style="4" customWidth="1"/>
    <col min="7428" max="7428" width="8.7265625" style="4" customWidth="1"/>
    <col min="7429" max="7429" width="9.1796875" style="4"/>
    <col min="7430" max="7430" width="10.7265625" style="4" customWidth="1"/>
    <col min="7431" max="7431" width="14.7265625" style="4" customWidth="1"/>
    <col min="7432" max="7432" width="9.1796875" style="4"/>
    <col min="7433" max="7433" width="13.7265625" style="4" customWidth="1"/>
    <col min="7434" max="7680" width="9.1796875" style="4"/>
    <col min="7681" max="7681" width="5.7265625" style="4" customWidth="1"/>
    <col min="7682" max="7682" width="13" style="4" customWidth="1"/>
    <col min="7683" max="7683" width="12.81640625" style="4" customWidth="1"/>
    <col min="7684" max="7684" width="8.7265625" style="4" customWidth="1"/>
    <col min="7685" max="7685" width="9.1796875" style="4"/>
    <col min="7686" max="7686" width="10.7265625" style="4" customWidth="1"/>
    <col min="7687" max="7687" width="14.7265625" style="4" customWidth="1"/>
    <col min="7688" max="7688" width="9.1796875" style="4"/>
    <col min="7689" max="7689" width="13.7265625" style="4" customWidth="1"/>
    <col min="7690" max="7936" width="9.1796875" style="4"/>
    <col min="7937" max="7937" width="5.7265625" style="4" customWidth="1"/>
    <col min="7938" max="7938" width="13" style="4" customWidth="1"/>
    <col min="7939" max="7939" width="12.81640625" style="4" customWidth="1"/>
    <col min="7940" max="7940" width="8.7265625" style="4" customWidth="1"/>
    <col min="7941" max="7941" width="9.1796875" style="4"/>
    <col min="7942" max="7942" width="10.7265625" style="4" customWidth="1"/>
    <col min="7943" max="7943" width="14.7265625" style="4" customWidth="1"/>
    <col min="7944" max="7944" width="9.1796875" style="4"/>
    <col min="7945" max="7945" width="13.7265625" style="4" customWidth="1"/>
    <col min="7946" max="8192" width="9.1796875" style="4"/>
    <col min="8193" max="8193" width="5.7265625" style="4" customWidth="1"/>
    <col min="8194" max="8194" width="13" style="4" customWidth="1"/>
    <col min="8195" max="8195" width="12.81640625" style="4" customWidth="1"/>
    <col min="8196" max="8196" width="8.7265625" style="4" customWidth="1"/>
    <col min="8197" max="8197" width="9.1796875" style="4"/>
    <col min="8198" max="8198" width="10.7265625" style="4" customWidth="1"/>
    <col min="8199" max="8199" width="14.7265625" style="4" customWidth="1"/>
    <col min="8200" max="8200" width="9.1796875" style="4"/>
    <col min="8201" max="8201" width="13.7265625" style="4" customWidth="1"/>
    <col min="8202" max="8448" width="9.1796875" style="4"/>
    <col min="8449" max="8449" width="5.7265625" style="4" customWidth="1"/>
    <col min="8450" max="8450" width="13" style="4" customWidth="1"/>
    <col min="8451" max="8451" width="12.81640625" style="4" customWidth="1"/>
    <col min="8452" max="8452" width="8.7265625" style="4" customWidth="1"/>
    <col min="8453" max="8453" width="9.1796875" style="4"/>
    <col min="8454" max="8454" width="10.7265625" style="4" customWidth="1"/>
    <col min="8455" max="8455" width="14.7265625" style="4" customWidth="1"/>
    <col min="8456" max="8456" width="9.1796875" style="4"/>
    <col min="8457" max="8457" width="13.7265625" style="4" customWidth="1"/>
    <col min="8458" max="8704" width="9.1796875" style="4"/>
    <col min="8705" max="8705" width="5.7265625" style="4" customWidth="1"/>
    <col min="8706" max="8706" width="13" style="4" customWidth="1"/>
    <col min="8707" max="8707" width="12.81640625" style="4" customWidth="1"/>
    <col min="8708" max="8708" width="8.7265625" style="4" customWidth="1"/>
    <col min="8709" max="8709" width="9.1796875" style="4"/>
    <col min="8710" max="8710" width="10.7265625" style="4" customWidth="1"/>
    <col min="8711" max="8711" width="14.7265625" style="4" customWidth="1"/>
    <col min="8712" max="8712" width="9.1796875" style="4"/>
    <col min="8713" max="8713" width="13.7265625" style="4" customWidth="1"/>
    <col min="8714" max="8960" width="9.1796875" style="4"/>
    <col min="8961" max="8961" width="5.7265625" style="4" customWidth="1"/>
    <col min="8962" max="8962" width="13" style="4" customWidth="1"/>
    <col min="8963" max="8963" width="12.81640625" style="4" customWidth="1"/>
    <col min="8964" max="8964" width="8.7265625" style="4" customWidth="1"/>
    <col min="8965" max="8965" width="9.1796875" style="4"/>
    <col min="8966" max="8966" width="10.7265625" style="4" customWidth="1"/>
    <col min="8967" max="8967" width="14.7265625" style="4" customWidth="1"/>
    <col min="8968" max="8968" width="9.1796875" style="4"/>
    <col min="8969" max="8969" width="13.7265625" style="4" customWidth="1"/>
    <col min="8970" max="9216" width="9.1796875" style="4"/>
    <col min="9217" max="9217" width="5.7265625" style="4" customWidth="1"/>
    <col min="9218" max="9218" width="13" style="4" customWidth="1"/>
    <col min="9219" max="9219" width="12.81640625" style="4" customWidth="1"/>
    <col min="9220" max="9220" width="8.7265625" style="4" customWidth="1"/>
    <col min="9221" max="9221" width="9.1796875" style="4"/>
    <col min="9222" max="9222" width="10.7265625" style="4" customWidth="1"/>
    <col min="9223" max="9223" width="14.7265625" style="4" customWidth="1"/>
    <col min="9224" max="9224" width="9.1796875" style="4"/>
    <col min="9225" max="9225" width="13.7265625" style="4" customWidth="1"/>
    <col min="9226" max="9472" width="9.1796875" style="4"/>
    <col min="9473" max="9473" width="5.7265625" style="4" customWidth="1"/>
    <col min="9474" max="9474" width="13" style="4" customWidth="1"/>
    <col min="9475" max="9475" width="12.81640625" style="4" customWidth="1"/>
    <col min="9476" max="9476" width="8.7265625" style="4" customWidth="1"/>
    <col min="9477" max="9477" width="9.1796875" style="4"/>
    <col min="9478" max="9478" width="10.7265625" style="4" customWidth="1"/>
    <col min="9479" max="9479" width="14.7265625" style="4" customWidth="1"/>
    <col min="9480" max="9480" width="9.1796875" style="4"/>
    <col min="9481" max="9481" width="13.7265625" style="4" customWidth="1"/>
    <col min="9482" max="9728" width="9.1796875" style="4"/>
    <col min="9729" max="9729" width="5.7265625" style="4" customWidth="1"/>
    <col min="9730" max="9730" width="13" style="4" customWidth="1"/>
    <col min="9731" max="9731" width="12.81640625" style="4" customWidth="1"/>
    <col min="9732" max="9732" width="8.7265625" style="4" customWidth="1"/>
    <col min="9733" max="9733" width="9.1796875" style="4"/>
    <col min="9734" max="9734" width="10.7265625" style="4" customWidth="1"/>
    <col min="9735" max="9735" width="14.7265625" style="4" customWidth="1"/>
    <col min="9736" max="9736" width="9.1796875" style="4"/>
    <col min="9737" max="9737" width="13.7265625" style="4" customWidth="1"/>
    <col min="9738" max="9984" width="9.1796875" style="4"/>
    <col min="9985" max="9985" width="5.7265625" style="4" customWidth="1"/>
    <col min="9986" max="9986" width="13" style="4" customWidth="1"/>
    <col min="9987" max="9987" width="12.81640625" style="4" customWidth="1"/>
    <col min="9988" max="9988" width="8.7265625" style="4" customWidth="1"/>
    <col min="9989" max="9989" width="9.1796875" style="4"/>
    <col min="9990" max="9990" width="10.7265625" style="4" customWidth="1"/>
    <col min="9991" max="9991" width="14.7265625" style="4" customWidth="1"/>
    <col min="9992" max="9992" width="9.1796875" style="4"/>
    <col min="9993" max="9993" width="13.7265625" style="4" customWidth="1"/>
    <col min="9994" max="10240" width="9.1796875" style="4"/>
    <col min="10241" max="10241" width="5.7265625" style="4" customWidth="1"/>
    <col min="10242" max="10242" width="13" style="4" customWidth="1"/>
    <col min="10243" max="10243" width="12.81640625" style="4" customWidth="1"/>
    <col min="10244" max="10244" width="8.7265625" style="4" customWidth="1"/>
    <col min="10245" max="10245" width="9.1796875" style="4"/>
    <col min="10246" max="10246" width="10.7265625" style="4" customWidth="1"/>
    <col min="10247" max="10247" width="14.7265625" style="4" customWidth="1"/>
    <col min="10248" max="10248" width="9.1796875" style="4"/>
    <col min="10249" max="10249" width="13.7265625" style="4" customWidth="1"/>
    <col min="10250" max="10496" width="9.1796875" style="4"/>
    <col min="10497" max="10497" width="5.7265625" style="4" customWidth="1"/>
    <col min="10498" max="10498" width="13" style="4" customWidth="1"/>
    <col min="10499" max="10499" width="12.81640625" style="4" customWidth="1"/>
    <col min="10500" max="10500" width="8.7265625" style="4" customWidth="1"/>
    <col min="10501" max="10501" width="9.1796875" style="4"/>
    <col min="10502" max="10502" width="10.7265625" style="4" customWidth="1"/>
    <col min="10503" max="10503" width="14.7265625" style="4" customWidth="1"/>
    <col min="10504" max="10504" width="9.1796875" style="4"/>
    <col min="10505" max="10505" width="13.7265625" style="4" customWidth="1"/>
    <col min="10506" max="10752" width="9.1796875" style="4"/>
    <col min="10753" max="10753" width="5.7265625" style="4" customWidth="1"/>
    <col min="10754" max="10754" width="13" style="4" customWidth="1"/>
    <col min="10755" max="10755" width="12.81640625" style="4" customWidth="1"/>
    <col min="10756" max="10756" width="8.7265625" style="4" customWidth="1"/>
    <col min="10757" max="10757" width="9.1796875" style="4"/>
    <col min="10758" max="10758" width="10.7265625" style="4" customWidth="1"/>
    <col min="10759" max="10759" width="14.7265625" style="4" customWidth="1"/>
    <col min="10760" max="10760" width="9.1796875" style="4"/>
    <col min="10761" max="10761" width="13.7265625" style="4" customWidth="1"/>
    <col min="10762" max="11008" width="9.1796875" style="4"/>
    <col min="11009" max="11009" width="5.7265625" style="4" customWidth="1"/>
    <col min="11010" max="11010" width="13" style="4" customWidth="1"/>
    <col min="11011" max="11011" width="12.81640625" style="4" customWidth="1"/>
    <col min="11012" max="11012" width="8.7265625" style="4" customWidth="1"/>
    <col min="11013" max="11013" width="9.1796875" style="4"/>
    <col min="11014" max="11014" width="10.7265625" style="4" customWidth="1"/>
    <col min="11015" max="11015" width="14.7265625" style="4" customWidth="1"/>
    <col min="11016" max="11016" width="9.1796875" style="4"/>
    <col min="11017" max="11017" width="13.7265625" style="4" customWidth="1"/>
    <col min="11018" max="11264" width="9.1796875" style="4"/>
    <col min="11265" max="11265" width="5.7265625" style="4" customWidth="1"/>
    <col min="11266" max="11266" width="13" style="4" customWidth="1"/>
    <col min="11267" max="11267" width="12.81640625" style="4" customWidth="1"/>
    <col min="11268" max="11268" width="8.7265625" style="4" customWidth="1"/>
    <col min="11269" max="11269" width="9.1796875" style="4"/>
    <col min="11270" max="11270" width="10.7265625" style="4" customWidth="1"/>
    <col min="11271" max="11271" width="14.7265625" style="4" customWidth="1"/>
    <col min="11272" max="11272" width="9.1796875" style="4"/>
    <col min="11273" max="11273" width="13.7265625" style="4" customWidth="1"/>
    <col min="11274" max="11520" width="9.1796875" style="4"/>
    <col min="11521" max="11521" width="5.7265625" style="4" customWidth="1"/>
    <col min="11522" max="11522" width="13" style="4" customWidth="1"/>
    <col min="11523" max="11523" width="12.81640625" style="4" customWidth="1"/>
    <col min="11524" max="11524" width="8.7265625" style="4" customWidth="1"/>
    <col min="11525" max="11525" width="9.1796875" style="4"/>
    <col min="11526" max="11526" width="10.7265625" style="4" customWidth="1"/>
    <col min="11527" max="11527" width="14.7265625" style="4" customWidth="1"/>
    <col min="11528" max="11528" width="9.1796875" style="4"/>
    <col min="11529" max="11529" width="13.7265625" style="4" customWidth="1"/>
    <col min="11530" max="11776" width="9.1796875" style="4"/>
    <col min="11777" max="11777" width="5.7265625" style="4" customWidth="1"/>
    <col min="11778" max="11778" width="13" style="4" customWidth="1"/>
    <col min="11779" max="11779" width="12.81640625" style="4" customWidth="1"/>
    <col min="11780" max="11780" width="8.7265625" style="4" customWidth="1"/>
    <col min="11781" max="11781" width="9.1796875" style="4"/>
    <col min="11782" max="11782" width="10.7265625" style="4" customWidth="1"/>
    <col min="11783" max="11783" width="14.7265625" style="4" customWidth="1"/>
    <col min="11784" max="11784" width="9.1796875" style="4"/>
    <col min="11785" max="11785" width="13.7265625" style="4" customWidth="1"/>
    <col min="11786" max="12032" width="9.1796875" style="4"/>
    <col min="12033" max="12033" width="5.7265625" style="4" customWidth="1"/>
    <col min="12034" max="12034" width="13" style="4" customWidth="1"/>
    <col min="12035" max="12035" width="12.81640625" style="4" customWidth="1"/>
    <col min="12036" max="12036" width="8.7265625" style="4" customWidth="1"/>
    <col min="12037" max="12037" width="9.1796875" style="4"/>
    <col min="12038" max="12038" width="10.7265625" style="4" customWidth="1"/>
    <col min="12039" max="12039" width="14.7265625" style="4" customWidth="1"/>
    <col min="12040" max="12040" width="9.1796875" style="4"/>
    <col min="12041" max="12041" width="13.7265625" style="4" customWidth="1"/>
    <col min="12042" max="12288" width="9.1796875" style="4"/>
    <col min="12289" max="12289" width="5.7265625" style="4" customWidth="1"/>
    <col min="12290" max="12290" width="13" style="4" customWidth="1"/>
    <col min="12291" max="12291" width="12.81640625" style="4" customWidth="1"/>
    <col min="12292" max="12292" width="8.7265625" style="4" customWidth="1"/>
    <col min="12293" max="12293" width="9.1796875" style="4"/>
    <col min="12294" max="12294" width="10.7265625" style="4" customWidth="1"/>
    <col min="12295" max="12295" width="14.7265625" style="4" customWidth="1"/>
    <col min="12296" max="12296" width="9.1796875" style="4"/>
    <col min="12297" max="12297" width="13.7265625" style="4" customWidth="1"/>
    <col min="12298" max="12544" width="9.1796875" style="4"/>
    <col min="12545" max="12545" width="5.7265625" style="4" customWidth="1"/>
    <col min="12546" max="12546" width="13" style="4" customWidth="1"/>
    <col min="12547" max="12547" width="12.81640625" style="4" customWidth="1"/>
    <col min="12548" max="12548" width="8.7265625" style="4" customWidth="1"/>
    <col min="12549" max="12549" width="9.1796875" style="4"/>
    <col min="12550" max="12550" width="10.7265625" style="4" customWidth="1"/>
    <col min="12551" max="12551" width="14.7265625" style="4" customWidth="1"/>
    <col min="12552" max="12552" width="9.1796875" style="4"/>
    <col min="12553" max="12553" width="13.7265625" style="4" customWidth="1"/>
    <col min="12554" max="12800" width="9.1796875" style="4"/>
    <col min="12801" max="12801" width="5.7265625" style="4" customWidth="1"/>
    <col min="12802" max="12802" width="13" style="4" customWidth="1"/>
    <col min="12803" max="12803" width="12.81640625" style="4" customWidth="1"/>
    <col min="12804" max="12804" width="8.7265625" style="4" customWidth="1"/>
    <col min="12805" max="12805" width="9.1796875" style="4"/>
    <col min="12806" max="12806" width="10.7265625" style="4" customWidth="1"/>
    <col min="12807" max="12807" width="14.7265625" style="4" customWidth="1"/>
    <col min="12808" max="12808" width="9.1796875" style="4"/>
    <col min="12809" max="12809" width="13.7265625" style="4" customWidth="1"/>
    <col min="12810" max="13056" width="9.1796875" style="4"/>
    <col min="13057" max="13057" width="5.7265625" style="4" customWidth="1"/>
    <col min="13058" max="13058" width="13" style="4" customWidth="1"/>
    <col min="13059" max="13059" width="12.81640625" style="4" customWidth="1"/>
    <col min="13060" max="13060" width="8.7265625" style="4" customWidth="1"/>
    <col min="13061" max="13061" width="9.1796875" style="4"/>
    <col min="13062" max="13062" width="10.7265625" style="4" customWidth="1"/>
    <col min="13063" max="13063" width="14.7265625" style="4" customWidth="1"/>
    <col min="13064" max="13064" width="9.1796875" style="4"/>
    <col min="13065" max="13065" width="13.7265625" style="4" customWidth="1"/>
    <col min="13066" max="13312" width="9.1796875" style="4"/>
    <col min="13313" max="13313" width="5.7265625" style="4" customWidth="1"/>
    <col min="13314" max="13314" width="13" style="4" customWidth="1"/>
    <col min="13315" max="13315" width="12.81640625" style="4" customWidth="1"/>
    <col min="13316" max="13316" width="8.7265625" style="4" customWidth="1"/>
    <col min="13317" max="13317" width="9.1796875" style="4"/>
    <col min="13318" max="13318" width="10.7265625" style="4" customWidth="1"/>
    <col min="13319" max="13319" width="14.7265625" style="4" customWidth="1"/>
    <col min="13320" max="13320" width="9.1796875" style="4"/>
    <col min="13321" max="13321" width="13.7265625" style="4" customWidth="1"/>
    <col min="13322" max="13568" width="9.1796875" style="4"/>
    <col min="13569" max="13569" width="5.7265625" style="4" customWidth="1"/>
    <col min="13570" max="13570" width="13" style="4" customWidth="1"/>
    <col min="13571" max="13571" width="12.81640625" style="4" customWidth="1"/>
    <col min="13572" max="13572" width="8.7265625" style="4" customWidth="1"/>
    <col min="13573" max="13573" width="9.1796875" style="4"/>
    <col min="13574" max="13574" width="10.7265625" style="4" customWidth="1"/>
    <col min="13575" max="13575" width="14.7265625" style="4" customWidth="1"/>
    <col min="13576" max="13576" width="9.1796875" style="4"/>
    <col min="13577" max="13577" width="13.7265625" style="4" customWidth="1"/>
    <col min="13578" max="13824" width="9.1796875" style="4"/>
    <col min="13825" max="13825" width="5.7265625" style="4" customWidth="1"/>
    <col min="13826" max="13826" width="13" style="4" customWidth="1"/>
    <col min="13827" max="13827" width="12.81640625" style="4" customWidth="1"/>
    <col min="13828" max="13828" width="8.7265625" style="4" customWidth="1"/>
    <col min="13829" max="13829" width="9.1796875" style="4"/>
    <col min="13830" max="13830" width="10.7265625" style="4" customWidth="1"/>
    <col min="13831" max="13831" width="14.7265625" style="4" customWidth="1"/>
    <col min="13832" max="13832" width="9.1796875" style="4"/>
    <col min="13833" max="13833" width="13.7265625" style="4" customWidth="1"/>
    <col min="13834" max="14080" width="9.1796875" style="4"/>
    <col min="14081" max="14081" width="5.7265625" style="4" customWidth="1"/>
    <col min="14082" max="14082" width="13" style="4" customWidth="1"/>
    <col min="14083" max="14083" width="12.81640625" style="4" customWidth="1"/>
    <col min="14084" max="14084" width="8.7265625" style="4" customWidth="1"/>
    <col min="14085" max="14085" width="9.1796875" style="4"/>
    <col min="14086" max="14086" width="10.7265625" style="4" customWidth="1"/>
    <col min="14087" max="14087" width="14.7265625" style="4" customWidth="1"/>
    <col min="14088" max="14088" width="9.1796875" style="4"/>
    <col min="14089" max="14089" width="13.7265625" style="4" customWidth="1"/>
    <col min="14090" max="14336" width="9.1796875" style="4"/>
    <col min="14337" max="14337" width="5.7265625" style="4" customWidth="1"/>
    <col min="14338" max="14338" width="13" style="4" customWidth="1"/>
    <col min="14339" max="14339" width="12.81640625" style="4" customWidth="1"/>
    <col min="14340" max="14340" width="8.7265625" style="4" customWidth="1"/>
    <col min="14341" max="14341" width="9.1796875" style="4"/>
    <col min="14342" max="14342" width="10.7265625" style="4" customWidth="1"/>
    <col min="14343" max="14343" width="14.7265625" style="4" customWidth="1"/>
    <col min="14344" max="14344" width="9.1796875" style="4"/>
    <col min="14345" max="14345" width="13.7265625" style="4" customWidth="1"/>
    <col min="14346" max="14592" width="9.1796875" style="4"/>
    <col min="14593" max="14593" width="5.7265625" style="4" customWidth="1"/>
    <col min="14594" max="14594" width="13" style="4" customWidth="1"/>
    <col min="14595" max="14595" width="12.81640625" style="4" customWidth="1"/>
    <col min="14596" max="14596" width="8.7265625" style="4" customWidth="1"/>
    <col min="14597" max="14597" width="9.1796875" style="4"/>
    <col min="14598" max="14598" width="10.7265625" style="4" customWidth="1"/>
    <col min="14599" max="14599" width="14.7265625" style="4" customWidth="1"/>
    <col min="14600" max="14600" width="9.1796875" style="4"/>
    <col min="14601" max="14601" width="13.7265625" style="4" customWidth="1"/>
    <col min="14602" max="14848" width="9.1796875" style="4"/>
    <col min="14849" max="14849" width="5.7265625" style="4" customWidth="1"/>
    <col min="14850" max="14850" width="13" style="4" customWidth="1"/>
    <col min="14851" max="14851" width="12.81640625" style="4" customWidth="1"/>
    <col min="14852" max="14852" width="8.7265625" style="4" customWidth="1"/>
    <col min="14853" max="14853" width="9.1796875" style="4"/>
    <col min="14854" max="14854" width="10.7265625" style="4" customWidth="1"/>
    <col min="14855" max="14855" width="14.7265625" style="4" customWidth="1"/>
    <col min="14856" max="14856" width="9.1796875" style="4"/>
    <col min="14857" max="14857" width="13.7265625" style="4" customWidth="1"/>
    <col min="14858" max="15104" width="9.1796875" style="4"/>
    <col min="15105" max="15105" width="5.7265625" style="4" customWidth="1"/>
    <col min="15106" max="15106" width="13" style="4" customWidth="1"/>
    <col min="15107" max="15107" width="12.81640625" style="4" customWidth="1"/>
    <col min="15108" max="15108" width="8.7265625" style="4" customWidth="1"/>
    <col min="15109" max="15109" width="9.1796875" style="4"/>
    <col min="15110" max="15110" width="10.7265625" style="4" customWidth="1"/>
    <col min="15111" max="15111" width="14.7265625" style="4" customWidth="1"/>
    <col min="15112" max="15112" width="9.1796875" style="4"/>
    <col min="15113" max="15113" width="13.7265625" style="4" customWidth="1"/>
    <col min="15114" max="15360" width="9.1796875" style="4"/>
    <col min="15361" max="15361" width="5.7265625" style="4" customWidth="1"/>
    <col min="15362" max="15362" width="13" style="4" customWidth="1"/>
    <col min="15363" max="15363" width="12.81640625" style="4" customWidth="1"/>
    <col min="15364" max="15364" width="8.7265625" style="4" customWidth="1"/>
    <col min="15365" max="15365" width="9.1796875" style="4"/>
    <col min="15366" max="15366" width="10.7265625" style="4" customWidth="1"/>
    <col min="15367" max="15367" width="14.7265625" style="4" customWidth="1"/>
    <col min="15368" max="15368" width="9.1796875" style="4"/>
    <col min="15369" max="15369" width="13.7265625" style="4" customWidth="1"/>
    <col min="15370" max="15616" width="9.1796875" style="4"/>
    <col min="15617" max="15617" width="5.7265625" style="4" customWidth="1"/>
    <col min="15618" max="15618" width="13" style="4" customWidth="1"/>
    <col min="15619" max="15619" width="12.81640625" style="4" customWidth="1"/>
    <col min="15620" max="15620" width="8.7265625" style="4" customWidth="1"/>
    <col min="15621" max="15621" width="9.1796875" style="4"/>
    <col min="15622" max="15622" width="10.7265625" style="4" customWidth="1"/>
    <col min="15623" max="15623" width="14.7265625" style="4" customWidth="1"/>
    <col min="15624" max="15624" width="9.1796875" style="4"/>
    <col min="15625" max="15625" width="13.7265625" style="4" customWidth="1"/>
    <col min="15626" max="15872" width="9.1796875" style="4"/>
    <col min="15873" max="15873" width="5.7265625" style="4" customWidth="1"/>
    <col min="15874" max="15874" width="13" style="4" customWidth="1"/>
    <col min="15875" max="15875" width="12.81640625" style="4" customWidth="1"/>
    <col min="15876" max="15876" width="8.7265625" style="4" customWidth="1"/>
    <col min="15877" max="15877" width="9.1796875" style="4"/>
    <col min="15878" max="15878" width="10.7265625" style="4" customWidth="1"/>
    <col min="15879" max="15879" width="14.7265625" style="4" customWidth="1"/>
    <col min="15880" max="15880" width="9.1796875" style="4"/>
    <col min="15881" max="15881" width="13.7265625" style="4" customWidth="1"/>
    <col min="15882" max="16128" width="9.1796875" style="4"/>
    <col min="16129" max="16129" width="5.7265625" style="4" customWidth="1"/>
    <col min="16130" max="16130" width="13" style="4" customWidth="1"/>
    <col min="16131" max="16131" width="12.81640625" style="4" customWidth="1"/>
    <col min="16132" max="16132" width="8.7265625" style="4" customWidth="1"/>
    <col min="16133" max="16133" width="9.1796875" style="4"/>
    <col min="16134" max="16134" width="10.7265625" style="4" customWidth="1"/>
    <col min="16135" max="16135" width="14.7265625" style="4" customWidth="1"/>
    <col min="16136" max="16136" width="9.1796875" style="4"/>
    <col min="16137" max="16137" width="13.7265625" style="4" customWidth="1"/>
    <col min="16138" max="16384" width="9.1796875" style="4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>
      <c r="A2" s="5"/>
      <c r="I2" s="6"/>
    </row>
    <row r="3" spans="1:9" ht="13" thickBot="1">
      <c r="A3" s="5"/>
      <c r="I3" s="6"/>
    </row>
    <row r="4" spans="1:9" ht="13">
      <c r="A4" s="97" t="s">
        <v>132</v>
      </c>
      <c r="B4" s="98"/>
      <c r="C4" s="98"/>
      <c r="D4" s="98"/>
      <c r="E4" s="98"/>
      <c r="F4" s="98"/>
      <c r="G4" s="98"/>
      <c r="H4" s="98"/>
      <c r="I4" s="99"/>
    </row>
    <row r="5" spans="1:9" ht="13">
      <c r="A5" s="100" t="s">
        <v>130</v>
      </c>
      <c r="B5" s="101"/>
      <c r="C5" s="101"/>
      <c r="D5" s="101"/>
      <c r="E5" s="102"/>
      <c r="F5" s="7"/>
      <c r="G5" s="7"/>
      <c r="H5" s="8"/>
      <c r="I5" s="9"/>
    </row>
    <row r="6" spans="1:9" ht="13">
      <c r="A6" s="100" t="s">
        <v>131</v>
      </c>
      <c r="B6" s="101"/>
      <c r="C6" s="101"/>
      <c r="D6" s="101"/>
      <c r="E6" s="102"/>
      <c r="F6" s="7"/>
      <c r="G6" s="7"/>
      <c r="H6" s="7"/>
      <c r="I6" s="10"/>
    </row>
    <row r="7" spans="1:9" ht="13">
      <c r="A7" s="103" t="s">
        <v>133</v>
      </c>
      <c r="B7" s="104"/>
      <c r="C7" s="104"/>
      <c r="D7" s="104"/>
      <c r="E7" s="105"/>
      <c r="F7" s="11"/>
      <c r="G7" s="11"/>
      <c r="H7" s="11"/>
      <c r="I7" s="12"/>
    </row>
    <row r="8" spans="1:9" ht="13">
      <c r="A8" s="106" t="s">
        <v>0</v>
      </c>
      <c r="B8" s="107"/>
      <c r="C8" s="107"/>
      <c r="D8" s="107"/>
      <c r="E8" s="107"/>
      <c r="F8" s="107"/>
      <c r="G8" s="107"/>
      <c r="H8" s="107"/>
      <c r="I8" s="108"/>
    </row>
    <row r="9" spans="1:9" ht="13">
      <c r="A9" s="13" t="s">
        <v>1</v>
      </c>
      <c r="B9" s="94" t="s">
        <v>2</v>
      </c>
      <c r="C9" s="94"/>
      <c r="D9" s="94"/>
      <c r="E9" s="94"/>
      <c r="F9" s="94"/>
      <c r="G9" s="94"/>
      <c r="H9" s="109"/>
      <c r="I9" s="96"/>
    </row>
    <row r="10" spans="1:9" ht="13">
      <c r="A10" s="13" t="s">
        <v>3</v>
      </c>
      <c r="B10" s="94" t="s">
        <v>4</v>
      </c>
      <c r="C10" s="94"/>
      <c r="D10" s="94"/>
      <c r="E10" s="94"/>
      <c r="F10" s="94"/>
      <c r="G10" s="94"/>
      <c r="H10" s="95"/>
      <c r="I10" s="96"/>
    </row>
    <row r="11" spans="1:9" ht="13">
      <c r="A11" s="13" t="s">
        <v>5</v>
      </c>
      <c r="B11" s="94" t="s">
        <v>6</v>
      </c>
      <c r="C11" s="94"/>
      <c r="D11" s="94"/>
      <c r="E11" s="94"/>
      <c r="F11" s="94"/>
      <c r="G11" s="94"/>
      <c r="H11" s="95"/>
      <c r="I11" s="96"/>
    </row>
    <row r="12" spans="1:9" ht="13">
      <c r="A12" s="13" t="s">
        <v>7</v>
      </c>
      <c r="B12" s="94" t="s">
        <v>8</v>
      </c>
      <c r="C12" s="94"/>
      <c r="D12" s="94"/>
      <c r="E12" s="94"/>
      <c r="F12" s="94"/>
      <c r="G12" s="94"/>
      <c r="H12" s="95"/>
      <c r="I12" s="96"/>
    </row>
    <row r="13" spans="1:9" ht="13">
      <c r="A13" s="106" t="s">
        <v>9</v>
      </c>
      <c r="B13" s="107"/>
      <c r="C13" s="107"/>
      <c r="D13" s="107"/>
      <c r="E13" s="107"/>
      <c r="F13" s="107"/>
      <c r="G13" s="107"/>
      <c r="H13" s="107"/>
      <c r="I13" s="108"/>
    </row>
    <row r="14" spans="1:9" ht="13">
      <c r="A14" s="111" t="s">
        <v>10</v>
      </c>
      <c r="B14" s="95"/>
      <c r="C14" s="95" t="s">
        <v>11</v>
      </c>
      <c r="D14" s="95"/>
      <c r="E14" s="95" t="s">
        <v>12</v>
      </c>
      <c r="F14" s="95"/>
      <c r="G14" s="95"/>
      <c r="H14" s="95"/>
      <c r="I14" s="96"/>
    </row>
    <row r="15" spans="1:9" ht="13">
      <c r="A15" s="111"/>
      <c r="B15" s="95"/>
      <c r="C15" s="95"/>
      <c r="D15" s="95"/>
      <c r="E15" s="95"/>
      <c r="F15" s="95"/>
      <c r="G15" s="95"/>
      <c r="H15" s="95"/>
      <c r="I15" s="96"/>
    </row>
    <row r="16" spans="1:9" ht="13">
      <c r="A16" s="106" t="s">
        <v>13</v>
      </c>
      <c r="B16" s="107"/>
      <c r="C16" s="107"/>
      <c r="D16" s="107"/>
      <c r="E16" s="107"/>
      <c r="F16" s="107"/>
      <c r="G16" s="107"/>
      <c r="H16" s="107"/>
      <c r="I16" s="108"/>
    </row>
    <row r="17" spans="1:9" ht="13">
      <c r="A17" s="13">
        <v>1</v>
      </c>
      <c r="B17" s="94" t="s">
        <v>14</v>
      </c>
      <c r="C17" s="94"/>
      <c r="D17" s="94"/>
      <c r="E17" s="94"/>
      <c r="F17" s="94"/>
      <c r="G17" s="94"/>
      <c r="H17" s="95"/>
      <c r="I17" s="96"/>
    </row>
    <row r="18" spans="1:9" ht="13">
      <c r="A18" s="13">
        <v>2</v>
      </c>
      <c r="B18" s="94" t="s">
        <v>15</v>
      </c>
      <c r="C18" s="94"/>
      <c r="D18" s="94"/>
      <c r="E18" s="94"/>
      <c r="F18" s="94"/>
      <c r="G18" s="94"/>
      <c r="H18" s="95"/>
      <c r="I18" s="96"/>
    </row>
    <row r="19" spans="1:9" ht="13">
      <c r="A19" s="13">
        <v>3</v>
      </c>
      <c r="B19" s="94" t="s">
        <v>16</v>
      </c>
      <c r="C19" s="94"/>
      <c r="D19" s="94"/>
      <c r="E19" s="94"/>
      <c r="F19" s="94"/>
      <c r="G19" s="94"/>
      <c r="H19" s="110"/>
      <c r="I19" s="96"/>
    </row>
    <row r="20" spans="1:9" ht="13">
      <c r="A20" s="13">
        <v>4</v>
      </c>
      <c r="B20" s="94" t="s">
        <v>17</v>
      </c>
      <c r="C20" s="94"/>
      <c r="D20" s="94"/>
      <c r="E20" s="94"/>
      <c r="F20" s="94"/>
      <c r="G20" s="94"/>
      <c r="H20" s="95"/>
      <c r="I20" s="96"/>
    </row>
    <row r="21" spans="1:9" ht="13">
      <c r="A21" s="13">
        <v>5</v>
      </c>
      <c r="B21" s="94" t="s">
        <v>18</v>
      </c>
      <c r="C21" s="94"/>
      <c r="D21" s="94"/>
      <c r="E21" s="94"/>
      <c r="F21" s="94"/>
      <c r="G21" s="94"/>
      <c r="H21" s="109"/>
      <c r="I21" s="96"/>
    </row>
    <row r="22" spans="1:9" ht="13">
      <c r="A22" s="112" t="s">
        <v>19</v>
      </c>
      <c r="B22" s="113"/>
      <c r="C22" s="113"/>
      <c r="D22" s="113"/>
      <c r="E22" s="113"/>
      <c r="F22" s="113"/>
      <c r="G22" s="113"/>
      <c r="H22" s="113"/>
      <c r="I22" s="114"/>
    </row>
    <row r="23" spans="1:9" ht="13">
      <c r="A23" s="14">
        <v>1</v>
      </c>
      <c r="B23" s="115" t="s">
        <v>20</v>
      </c>
      <c r="C23" s="115"/>
      <c r="D23" s="115"/>
      <c r="E23" s="115"/>
      <c r="F23" s="115"/>
      <c r="G23" s="115"/>
      <c r="H23" s="15" t="s">
        <v>21</v>
      </c>
      <c r="I23" s="16" t="s">
        <v>22</v>
      </c>
    </row>
    <row r="24" spans="1:9" ht="13">
      <c r="A24" s="14" t="s">
        <v>1</v>
      </c>
      <c r="B24" s="94" t="s">
        <v>23</v>
      </c>
      <c r="C24" s="94"/>
      <c r="D24" s="94"/>
      <c r="E24" s="94"/>
      <c r="F24" s="94"/>
      <c r="G24" s="94"/>
      <c r="H24" s="17"/>
      <c r="I24" s="18">
        <f>H19</f>
        <v>0</v>
      </c>
    </row>
    <row r="25" spans="1:9" ht="13">
      <c r="A25" s="14" t="s">
        <v>3</v>
      </c>
      <c r="B25" s="94" t="s">
        <v>24</v>
      </c>
      <c r="C25" s="94"/>
      <c r="D25" s="94"/>
      <c r="E25" s="94"/>
      <c r="F25" s="94"/>
      <c r="G25" s="94"/>
      <c r="H25" s="19"/>
      <c r="I25" s="18">
        <v>0</v>
      </c>
    </row>
    <row r="26" spans="1:9" ht="13">
      <c r="A26" s="14" t="s">
        <v>5</v>
      </c>
      <c r="B26" s="94" t="s">
        <v>25</v>
      </c>
      <c r="C26" s="94"/>
      <c r="D26" s="94"/>
      <c r="E26" s="94"/>
      <c r="F26" s="94"/>
      <c r="G26" s="94"/>
      <c r="H26" s="19"/>
      <c r="I26" s="18">
        <f>H26*I24</f>
        <v>0</v>
      </c>
    </row>
    <row r="27" spans="1:9" ht="13">
      <c r="A27" s="14" t="s">
        <v>7</v>
      </c>
      <c r="B27" s="94" t="s">
        <v>26</v>
      </c>
      <c r="C27" s="94"/>
      <c r="D27" s="94"/>
      <c r="E27" s="94"/>
      <c r="F27" s="94"/>
      <c r="G27" s="94"/>
      <c r="H27" s="19"/>
      <c r="I27" s="18">
        <v>0</v>
      </c>
    </row>
    <row r="28" spans="1:9" ht="13">
      <c r="A28" s="14" t="s">
        <v>27</v>
      </c>
      <c r="B28" s="94" t="s">
        <v>28</v>
      </c>
      <c r="C28" s="94"/>
      <c r="D28" s="94"/>
      <c r="E28" s="94"/>
      <c r="F28" s="94"/>
      <c r="G28" s="94"/>
      <c r="H28" s="20"/>
      <c r="I28" s="18">
        <v>0</v>
      </c>
    </row>
    <row r="29" spans="1:9" ht="13">
      <c r="A29" s="14" t="s">
        <v>29</v>
      </c>
      <c r="B29" s="94" t="s">
        <v>30</v>
      </c>
      <c r="C29" s="94"/>
      <c r="D29" s="94"/>
      <c r="E29" s="94"/>
      <c r="F29" s="94"/>
      <c r="G29" s="94"/>
      <c r="H29" s="20"/>
      <c r="I29" s="18">
        <v>0</v>
      </c>
    </row>
    <row r="30" spans="1:9" ht="13">
      <c r="A30" s="14" t="s">
        <v>31</v>
      </c>
      <c r="B30" s="94" t="s">
        <v>32</v>
      </c>
      <c r="C30" s="94"/>
      <c r="D30" s="94"/>
      <c r="E30" s="94"/>
      <c r="F30" s="94"/>
      <c r="G30" s="94"/>
      <c r="H30" s="19"/>
      <c r="I30" s="18">
        <v>0</v>
      </c>
    </row>
    <row r="31" spans="1:9" ht="13.5" thickBot="1">
      <c r="A31" s="116" t="s">
        <v>33</v>
      </c>
      <c r="B31" s="115"/>
      <c r="C31" s="115"/>
      <c r="D31" s="115"/>
      <c r="E31" s="115"/>
      <c r="F31" s="115"/>
      <c r="G31" s="115"/>
      <c r="H31" s="115"/>
      <c r="I31" s="21">
        <f>SUM(I24:I30)</f>
        <v>0</v>
      </c>
    </row>
    <row r="32" spans="1:9" ht="13.5" thickBot="1">
      <c r="A32" s="119" t="s">
        <v>34</v>
      </c>
      <c r="B32" s="120"/>
      <c r="C32" s="120"/>
      <c r="D32" s="120"/>
      <c r="E32" s="120"/>
      <c r="F32" s="120"/>
      <c r="G32" s="22">
        <f>I31</f>
        <v>0</v>
      </c>
      <c r="H32" s="23"/>
      <c r="I32" s="24"/>
    </row>
    <row r="33" spans="1:10" ht="13">
      <c r="A33" s="112" t="s">
        <v>35</v>
      </c>
      <c r="B33" s="113"/>
      <c r="C33" s="113"/>
      <c r="D33" s="113"/>
      <c r="E33" s="113"/>
      <c r="F33" s="113"/>
      <c r="G33" s="113"/>
      <c r="H33" s="113"/>
      <c r="I33" s="114"/>
    </row>
    <row r="34" spans="1:10" ht="13">
      <c r="A34" s="116" t="s">
        <v>36</v>
      </c>
      <c r="B34" s="115"/>
      <c r="C34" s="115"/>
      <c r="D34" s="115"/>
      <c r="E34" s="115"/>
      <c r="F34" s="115"/>
      <c r="G34" s="115"/>
      <c r="H34" s="15" t="s">
        <v>21</v>
      </c>
      <c r="I34" s="16" t="s">
        <v>22</v>
      </c>
    </row>
    <row r="35" spans="1:10" ht="13">
      <c r="A35" s="14" t="s">
        <v>1</v>
      </c>
      <c r="B35" s="94" t="s">
        <v>37</v>
      </c>
      <c r="C35" s="94"/>
      <c r="D35" s="94"/>
      <c r="E35" s="94"/>
      <c r="F35" s="94"/>
      <c r="G35" s="94"/>
      <c r="H35" s="25">
        <f>1/12</f>
        <v>8.3333333333333329E-2</v>
      </c>
      <c r="I35" s="18">
        <f>G32*H35</f>
        <v>0</v>
      </c>
    </row>
    <row r="36" spans="1:10" ht="13">
      <c r="A36" s="14" t="s">
        <v>3</v>
      </c>
      <c r="B36" s="94" t="s">
        <v>38</v>
      </c>
      <c r="C36" s="94"/>
      <c r="D36" s="94"/>
      <c r="E36" s="94"/>
      <c r="F36" s="94"/>
      <c r="G36" s="94"/>
      <c r="H36" s="25">
        <v>2.7799999999999998E-2</v>
      </c>
      <c r="I36" s="18">
        <f>G32*H36</f>
        <v>0</v>
      </c>
    </row>
    <row r="37" spans="1:10" ht="13.5" thickBot="1">
      <c r="A37" s="116" t="s">
        <v>39</v>
      </c>
      <c r="B37" s="115"/>
      <c r="C37" s="115"/>
      <c r="D37" s="115"/>
      <c r="E37" s="115"/>
      <c r="F37" s="115"/>
      <c r="G37" s="117"/>
      <c r="H37" s="26">
        <f>SUM(H35:H36)</f>
        <v>0.11113333333333333</v>
      </c>
      <c r="I37" s="21">
        <f>SUM(I35:I36)</f>
        <v>0</v>
      </c>
      <c r="J37" s="27"/>
    </row>
    <row r="38" spans="1:10" ht="13.5" thickBot="1">
      <c r="A38" s="28" t="s">
        <v>40</v>
      </c>
      <c r="B38" s="29"/>
      <c r="C38" s="29"/>
      <c r="D38" s="29"/>
      <c r="E38" s="29"/>
      <c r="F38" s="29"/>
      <c r="G38" s="30"/>
      <c r="H38" s="31"/>
      <c r="I38" s="22">
        <f>I31+I37</f>
        <v>0</v>
      </c>
    </row>
    <row r="39" spans="1:10" ht="13">
      <c r="A39" s="116" t="s">
        <v>41</v>
      </c>
      <c r="B39" s="115"/>
      <c r="C39" s="115"/>
      <c r="D39" s="115"/>
      <c r="E39" s="115"/>
      <c r="F39" s="115"/>
      <c r="G39" s="118"/>
      <c r="H39" s="15" t="s">
        <v>21</v>
      </c>
      <c r="I39" s="16" t="s">
        <v>22</v>
      </c>
      <c r="J39" s="32"/>
    </row>
    <row r="40" spans="1:10" ht="13">
      <c r="A40" s="14" t="s">
        <v>1</v>
      </c>
      <c r="B40" s="94" t="s">
        <v>42</v>
      </c>
      <c r="C40" s="94"/>
      <c r="D40" s="94"/>
      <c r="E40" s="94"/>
      <c r="F40" s="94"/>
      <c r="G40" s="94"/>
      <c r="H40" s="25">
        <v>0.2</v>
      </c>
      <c r="I40" s="18">
        <f>H40*$I$38</f>
        <v>0</v>
      </c>
    </row>
    <row r="41" spans="1:10" ht="13">
      <c r="A41" s="14" t="s">
        <v>3</v>
      </c>
      <c r="B41" s="94" t="s">
        <v>43</v>
      </c>
      <c r="C41" s="94"/>
      <c r="D41" s="94"/>
      <c r="E41" s="94"/>
      <c r="F41" s="94"/>
      <c r="G41" s="94"/>
      <c r="H41" s="25">
        <v>0</v>
      </c>
      <c r="I41" s="18">
        <f t="shared" ref="I41:I47" si="0">H41*$I$38</f>
        <v>0</v>
      </c>
    </row>
    <row r="42" spans="1:10" ht="13">
      <c r="A42" s="14" t="s">
        <v>5</v>
      </c>
      <c r="B42" s="94" t="s">
        <v>44</v>
      </c>
      <c r="C42" s="94"/>
      <c r="D42" s="94"/>
      <c r="E42" s="94"/>
      <c r="F42" s="94"/>
      <c r="G42" s="94"/>
      <c r="H42" s="33">
        <v>5.0000000000000001E-3</v>
      </c>
      <c r="I42" s="18">
        <f t="shared" si="0"/>
        <v>0</v>
      </c>
    </row>
    <row r="43" spans="1:10" ht="13">
      <c r="A43" s="14" t="s">
        <v>7</v>
      </c>
      <c r="B43" s="94" t="s">
        <v>45</v>
      </c>
      <c r="C43" s="94"/>
      <c r="D43" s="94"/>
      <c r="E43" s="94"/>
      <c r="F43" s="94"/>
      <c r="G43" s="94"/>
      <c r="H43" s="25">
        <v>0</v>
      </c>
      <c r="I43" s="18">
        <f t="shared" si="0"/>
        <v>0</v>
      </c>
    </row>
    <row r="44" spans="1:10" ht="13">
      <c r="A44" s="14" t="s">
        <v>27</v>
      </c>
      <c r="B44" s="94" t="s">
        <v>46</v>
      </c>
      <c r="C44" s="94"/>
      <c r="D44" s="94"/>
      <c r="E44" s="94"/>
      <c r="F44" s="94"/>
      <c r="G44" s="94"/>
      <c r="H44" s="25">
        <v>0</v>
      </c>
      <c r="I44" s="18">
        <f t="shared" si="0"/>
        <v>0</v>
      </c>
    </row>
    <row r="45" spans="1:10" ht="13">
      <c r="A45" s="14" t="s">
        <v>29</v>
      </c>
      <c r="B45" s="94" t="s">
        <v>47</v>
      </c>
      <c r="C45" s="94"/>
      <c r="D45" s="94"/>
      <c r="E45" s="94"/>
      <c r="F45" s="94"/>
      <c r="G45" s="94"/>
      <c r="H45" s="25">
        <v>0</v>
      </c>
      <c r="I45" s="18">
        <f t="shared" si="0"/>
        <v>0</v>
      </c>
    </row>
    <row r="46" spans="1:10" ht="13">
      <c r="A46" s="14" t="s">
        <v>31</v>
      </c>
      <c r="B46" s="94" t="s">
        <v>48</v>
      </c>
      <c r="C46" s="94"/>
      <c r="D46" s="94"/>
      <c r="E46" s="94"/>
      <c r="F46" s="94"/>
      <c r="G46" s="94"/>
      <c r="H46" s="25">
        <v>0</v>
      </c>
      <c r="I46" s="18">
        <f t="shared" si="0"/>
        <v>0</v>
      </c>
    </row>
    <row r="47" spans="1:10" ht="13">
      <c r="A47" s="14" t="s">
        <v>49</v>
      </c>
      <c r="B47" s="94" t="s">
        <v>50</v>
      </c>
      <c r="C47" s="94"/>
      <c r="D47" s="94"/>
      <c r="E47" s="94"/>
      <c r="F47" s="94"/>
      <c r="G47" s="94"/>
      <c r="H47" s="25">
        <v>0.08</v>
      </c>
      <c r="I47" s="18">
        <f t="shared" si="0"/>
        <v>0</v>
      </c>
    </row>
    <row r="48" spans="1:10" ht="13">
      <c r="A48" s="116" t="s">
        <v>51</v>
      </c>
      <c r="B48" s="115"/>
      <c r="C48" s="115"/>
      <c r="D48" s="115"/>
      <c r="E48" s="115"/>
      <c r="F48" s="115"/>
      <c r="G48" s="115"/>
      <c r="H48" s="26">
        <f>SUM(H40:H47)</f>
        <v>0.28500000000000003</v>
      </c>
      <c r="I48" s="21">
        <f>SUM(I40:I47)</f>
        <v>0</v>
      </c>
      <c r="J48" s="27"/>
    </row>
    <row r="49" spans="1:17" ht="13">
      <c r="A49" s="116" t="s">
        <v>52</v>
      </c>
      <c r="B49" s="115"/>
      <c r="C49" s="115"/>
      <c r="D49" s="115"/>
      <c r="E49" s="115"/>
      <c r="F49" s="115"/>
      <c r="G49" s="115"/>
      <c r="H49" s="26"/>
      <c r="I49" s="16" t="s">
        <v>22</v>
      </c>
    </row>
    <row r="50" spans="1:17" ht="13">
      <c r="A50" s="14" t="s">
        <v>1</v>
      </c>
      <c r="B50" s="121" t="s">
        <v>53</v>
      </c>
      <c r="C50" s="121"/>
      <c r="D50" s="121"/>
      <c r="E50" s="121"/>
      <c r="F50" s="121"/>
      <c r="G50" s="121"/>
      <c r="H50" s="34" t="s">
        <v>54</v>
      </c>
      <c r="I50" s="35">
        <f>(22*2*3.6)-(I24*6%)</f>
        <v>158.4</v>
      </c>
      <c r="J50" s="122"/>
      <c r="K50" s="122"/>
      <c r="L50" s="122"/>
      <c r="M50" s="122"/>
      <c r="N50" s="122"/>
      <c r="O50" s="122"/>
      <c r="P50" s="122"/>
      <c r="Q50" s="122"/>
    </row>
    <row r="51" spans="1:17" ht="13">
      <c r="A51" s="14" t="s">
        <v>3</v>
      </c>
      <c r="B51" s="121" t="s">
        <v>55</v>
      </c>
      <c r="C51" s="121"/>
      <c r="D51" s="121"/>
      <c r="E51" s="121"/>
      <c r="F51" s="121"/>
      <c r="G51" s="121"/>
      <c r="H51" s="34">
        <f>(19.82*22)*10%</f>
        <v>43.604000000000006</v>
      </c>
      <c r="I51" s="35">
        <f>(22*1*19.82)-H51</f>
        <v>392.43600000000004</v>
      </c>
      <c r="J51" s="122"/>
      <c r="K51" s="122"/>
      <c r="L51" s="122"/>
      <c r="M51" s="122"/>
      <c r="N51" s="122"/>
      <c r="O51" s="122"/>
      <c r="P51" s="122"/>
      <c r="Q51" s="122"/>
    </row>
    <row r="52" spans="1:17" ht="13">
      <c r="A52" s="14" t="s">
        <v>5</v>
      </c>
      <c r="B52" s="121" t="s">
        <v>56</v>
      </c>
      <c r="C52" s="121"/>
      <c r="D52" s="121"/>
      <c r="E52" s="121"/>
      <c r="F52" s="121"/>
      <c r="G52" s="121"/>
      <c r="H52" s="36"/>
      <c r="I52" s="35">
        <v>0</v>
      </c>
      <c r="J52" s="122"/>
      <c r="K52" s="122"/>
      <c r="L52" s="122"/>
      <c r="M52" s="122"/>
      <c r="N52" s="122"/>
      <c r="O52" s="122"/>
      <c r="P52" s="122"/>
      <c r="Q52" s="122"/>
    </row>
    <row r="53" spans="1:17" ht="13">
      <c r="A53" s="14" t="s">
        <v>7</v>
      </c>
      <c r="B53" s="123" t="s">
        <v>57</v>
      </c>
      <c r="C53" s="124"/>
      <c r="D53" s="124"/>
      <c r="E53" s="124"/>
      <c r="F53" s="124"/>
      <c r="G53" s="125"/>
      <c r="H53" s="34" t="s">
        <v>54</v>
      </c>
      <c r="I53" s="35">
        <v>6</v>
      </c>
    </row>
    <row r="54" spans="1:17" ht="13">
      <c r="A54" s="14" t="s">
        <v>27</v>
      </c>
      <c r="B54" s="123" t="s">
        <v>58</v>
      </c>
      <c r="C54" s="124"/>
      <c r="D54" s="124"/>
      <c r="E54" s="124"/>
      <c r="F54" s="124"/>
      <c r="G54" s="125"/>
      <c r="H54" s="34" t="s">
        <v>54</v>
      </c>
      <c r="I54" s="35">
        <v>0</v>
      </c>
    </row>
    <row r="55" spans="1:17" ht="13">
      <c r="A55" s="14" t="s">
        <v>29</v>
      </c>
      <c r="B55" s="121" t="s">
        <v>32</v>
      </c>
      <c r="C55" s="121"/>
      <c r="D55" s="121"/>
      <c r="E55" s="121"/>
      <c r="F55" s="121"/>
      <c r="G55" s="121"/>
      <c r="H55" s="34" t="s">
        <v>54</v>
      </c>
      <c r="I55" s="35">
        <v>0</v>
      </c>
    </row>
    <row r="56" spans="1:17" ht="13">
      <c r="A56" s="116" t="s">
        <v>59</v>
      </c>
      <c r="B56" s="115"/>
      <c r="C56" s="115"/>
      <c r="D56" s="115"/>
      <c r="E56" s="115"/>
      <c r="F56" s="115"/>
      <c r="G56" s="115"/>
      <c r="H56" s="115"/>
      <c r="I56" s="21">
        <f>SUM(I50:I55)</f>
        <v>556.83600000000001</v>
      </c>
      <c r="J56" s="27"/>
    </row>
    <row r="57" spans="1:17" ht="13">
      <c r="A57" s="106" t="s">
        <v>60</v>
      </c>
      <c r="B57" s="107"/>
      <c r="C57" s="107"/>
      <c r="D57" s="107"/>
      <c r="E57" s="107"/>
      <c r="F57" s="107"/>
      <c r="G57" s="107"/>
      <c r="H57" s="107"/>
      <c r="I57" s="108"/>
    </row>
    <row r="58" spans="1:17" ht="13">
      <c r="A58" s="116" t="s">
        <v>61</v>
      </c>
      <c r="B58" s="115"/>
      <c r="C58" s="115"/>
      <c r="D58" s="115"/>
      <c r="E58" s="115"/>
      <c r="F58" s="115"/>
      <c r="G58" s="115"/>
      <c r="H58" s="115"/>
      <c r="I58" s="16" t="s">
        <v>22</v>
      </c>
    </row>
    <row r="59" spans="1:17" ht="13">
      <c r="A59" s="14" t="s">
        <v>62</v>
      </c>
      <c r="B59" s="95" t="s">
        <v>63</v>
      </c>
      <c r="C59" s="95"/>
      <c r="D59" s="95"/>
      <c r="E59" s="95"/>
      <c r="F59" s="95"/>
      <c r="G59" s="95"/>
      <c r="H59" s="95"/>
      <c r="I59" s="18">
        <f>I37</f>
        <v>0</v>
      </c>
    </row>
    <row r="60" spans="1:17" ht="13">
      <c r="A60" s="14" t="s">
        <v>64</v>
      </c>
      <c r="B60" s="95" t="s">
        <v>65</v>
      </c>
      <c r="C60" s="95"/>
      <c r="D60" s="95"/>
      <c r="E60" s="95"/>
      <c r="F60" s="95"/>
      <c r="G60" s="95"/>
      <c r="H60" s="95"/>
      <c r="I60" s="18">
        <f>I48</f>
        <v>0</v>
      </c>
    </row>
    <row r="61" spans="1:17" ht="13">
      <c r="A61" s="14" t="s">
        <v>66</v>
      </c>
      <c r="B61" s="95" t="s">
        <v>67</v>
      </c>
      <c r="C61" s="95"/>
      <c r="D61" s="95"/>
      <c r="E61" s="95"/>
      <c r="F61" s="95"/>
      <c r="G61" s="95"/>
      <c r="H61" s="95"/>
      <c r="I61" s="18">
        <f>I56</f>
        <v>556.83600000000001</v>
      </c>
    </row>
    <row r="62" spans="1:17" ht="13.5" thickBot="1">
      <c r="A62" s="126" t="s">
        <v>68</v>
      </c>
      <c r="B62" s="127"/>
      <c r="C62" s="127"/>
      <c r="D62" s="127"/>
      <c r="E62" s="127"/>
      <c r="F62" s="127"/>
      <c r="G62" s="127"/>
      <c r="H62" s="127"/>
      <c r="I62" s="37">
        <f>SUM(I59:I61)</f>
        <v>556.83600000000001</v>
      </c>
      <c r="J62" s="27"/>
    </row>
    <row r="66" spans="1:9" ht="13" thickBot="1"/>
    <row r="67" spans="1:9" ht="13.5" thickBot="1">
      <c r="A67" s="128" t="s">
        <v>69</v>
      </c>
      <c r="B67" s="129"/>
      <c r="C67" s="129"/>
      <c r="D67" s="129"/>
      <c r="E67" s="129"/>
      <c r="F67" s="129"/>
      <c r="G67" s="22">
        <f>I31+I37+I47</f>
        <v>0</v>
      </c>
      <c r="H67" s="38"/>
      <c r="I67" s="39"/>
    </row>
    <row r="68" spans="1:9" ht="13.5" thickBot="1">
      <c r="A68" s="130" t="s">
        <v>70</v>
      </c>
      <c r="B68" s="131"/>
      <c r="C68" s="131"/>
      <c r="D68" s="131"/>
      <c r="E68" s="131"/>
      <c r="F68" s="131"/>
      <c r="G68" s="22">
        <f>(I31+I62)-I61</f>
        <v>0</v>
      </c>
      <c r="H68" s="40"/>
      <c r="I68" s="41"/>
    </row>
    <row r="69" spans="1:9" ht="13">
      <c r="A69" s="112" t="s">
        <v>71</v>
      </c>
      <c r="B69" s="113"/>
      <c r="C69" s="113"/>
      <c r="D69" s="113"/>
      <c r="E69" s="113"/>
      <c r="F69" s="113"/>
      <c r="G69" s="113"/>
      <c r="H69" s="113"/>
      <c r="I69" s="114"/>
    </row>
    <row r="70" spans="1:9" ht="13">
      <c r="A70" s="14">
        <v>3</v>
      </c>
      <c r="B70" s="115" t="s">
        <v>72</v>
      </c>
      <c r="C70" s="115"/>
      <c r="D70" s="115"/>
      <c r="E70" s="115"/>
      <c r="F70" s="115"/>
      <c r="G70" s="115"/>
      <c r="H70" s="15" t="s">
        <v>21</v>
      </c>
      <c r="I70" s="16" t="s">
        <v>22</v>
      </c>
    </row>
    <row r="71" spans="1:9" ht="13">
      <c r="A71" s="14" t="s">
        <v>1</v>
      </c>
      <c r="B71" s="94" t="s">
        <v>73</v>
      </c>
      <c r="C71" s="94"/>
      <c r="D71" s="94"/>
      <c r="E71" s="94"/>
      <c r="F71" s="94"/>
      <c r="G71" s="94"/>
      <c r="H71" s="25">
        <v>4.1999999999999997E-3</v>
      </c>
      <c r="I71" s="18">
        <f>G67*H71</f>
        <v>0</v>
      </c>
    </row>
    <row r="72" spans="1:9" ht="13">
      <c r="A72" s="14" t="s">
        <v>3</v>
      </c>
      <c r="B72" s="94" t="s">
        <v>74</v>
      </c>
      <c r="C72" s="94"/>
      <c r="D72" s="94"/>
      <c r="E72" s="94"/>
      <c r="F72" s="94"/>
      <c r="G72" s="94"/>
      <c r="H72" s="25">
        <f>0.08*H71</f>
        <v>3.3599999999999998E-4</v>
      </c>
      <c r="I72" s="18">
        <f>G67*H72</f>
        <v>0</v>
      </c>
    </row>
    <row r="73" spans="1:9" ht="13">
      <c r="A73" s="14" t="s">
        <v>5</v>
      </c>
      <c r="B73" s="94" t="s">
        <v>75</v>
      </c>
      <c r="C73" s="94"/>
      <c r="D73" s="94"/>
      <c r="E73" s="94"/>
      <c r="F73" s="94"/>
      <c r="G73" s="94"/>
      <c r="H73" s="25">
        <f>(40%*8%*5%)*(1+5/56+5/56+5/56*1/3)</f>
        <v>1.9333333333333329E-3</v>
      </c>
      <c r="I73" s="18">
        <f>G67*H73</f>
        <v>0</v>
      </c>
    </row>
    <row r="74" spans="1:9" ht="13">
      <c r="A74" s="14" t="s">
        <v>7</v>
      </c>
      <c r="B74" s="94" t="s">
        <v>76</v>
      </c>
      <c r="C74" s="94"/>
      <c r="D74" s="94"/>
      <c r="E74" s="94"/>
      <c r="F74" s="94"/>
      <c r="G74" s="94"/>
      <c r="H74" s="25">
        <v>1.9400000000000001E-2</v>
      </c>
      <c r="I74" s="18">
        <f>G68*H74</f>
        <v>0</v>
      </c>
    </row>
    <row r="75" spans="1:9" ht="13">
      <c r="A75" s="14" t="s">
        <v>27</v>
      </c>
      <c r="B75" s="94" t="s">
        <v>77</v>
      </c>
      <c r="C75" s="94"/>
      <c r="D75" s="94"/>
      <c r="E75" s="94"/>
      <c r="F75" s="94"/>
      <c r="G75" s="94"/>
      <c r="H75" s="42">
        <f>H48*H74</f>
        <v>5.5290000000000009E-3</v>
      </c>
      <c r="I75" s="18">
        <f>G68*H75</f>
        <v>0</v>
      </c>
    </row>
    <row r="76" spans="1:9" ht="13">
      <c r="A76" s="14" t="s">
        <v>29</v>
      </c>
      <c r="B76" s="94" t="s">
        <v>78</v>
      </c>
      <c r="C76" s="94"/>
      <c r="D76" s="94"/>
      <c r="E76" s="94"/>
      <c r="F76" s="94"/>
      <c r="G76" s="94"/>
      <c r="H76" s="25">
        <f>(40%*8%*100%)*(1+5/56+5/56+5/56*1/3)</f>
        <v>3.8666666666666655E-2</v>
      </c>
      <c r="I76" s="18">
        <f>G68*H76</f>
        <v>0</v>
      </c>
    </row>
    <row r="77" spans="1:9" ht="13.5" thickBot="1">
      <c r="A77" s="116" t="s">
        <v>79</v>
      </c>
      <c r="B77" s="115"/>
      <c r="C77" s="115"/>
      <c r="D77" s="115"/>
      <c r="E77" s="115"/>
      <c r="F77" s="115"/>
      <c r="G77" s="115"/>
      <c r="H77" s="26">
        <f>SUM(H71:H76)</f>
        <v>7.0064999999999988E-2</v>
      </c>
      <c r="I77" s="21">
        <f>SUM(I71:I76)</f>
        <v>0</v>
      </c>
    </row>
    <row r="78" spans="1:9" ht="13.5" thickBot="1">
      <c r="A78" s="43" t="s">
        <v>80</v>
      </c>
      <c r="B78" s="44"/>
      <c r="C78" s="44"/>
      <c r="D78" s="44"/>
      <c r="E78" s="44"/>
      <c r="F78" s="44"/>
      <c r="G78" s="7"/>
      <c r="H78" s="45"/>
      <c r="I78" s="22">
        <f>SUM(I31,I62,I77)</f>
        <v>556.83600000000001</v>
      </c>
    </row>
    <row r="79" spans="1:9" ht="13">
      <c r="A79" s="112" t="s">
        <v>81</v>
      </c>
      <c r="B79" s="113"/>
      <c r="C79" s="113"/>
      <c r="D79" s="113"/>
      <c r="E79" s="113"/>
      <c r="F79" s="113"/>
      <c r="G79" s="113"/>
      <c r="H79" s="113"/>
      <c r="I79" s="114"/>
    </row>
    <row r="80" spans="1:9" ht="13">
      <c r="A80" s="116" t="s">
        <v>82</v>
      </c>
      <c r="B80" s="115"/>
      <c r="C80" s="115"/>
      <c r="D80" s="115"/>
      <c r="E80" s="115"/>
      <c r="F80" s="115"/>
      <c r="G80" s="115"/>
      <c r="H80" s="15" t="s">
        <v>21</v>
      </c>
      <c r="I80" s="16" t="s">
        <v>22</v>
      </c>
    </row>
    <row r="81" spans="1:10" ht="52.5" customHeight="1">
      <c r="A81" s="14" t="s">
        <v>1</v>
      </c>
      <c r="B81" s="132" t="s">
        <v>83</v>
      </c>
      <c r="C81" s="133"/>
      <c r="D81" s="133"/>
      <c r="E81" s="133"/>
      <c r="F81" s="133"/>
      <c r="G81" s="134"/>
      <c r="H81" s="46">
        <f>(12.1%/12)</f>
        <v>1.0083333333333333E-2</v>
      </c>
      <c r="I81" s="18">
        <f>I78*H81</f>
        <v>5.6147629999999999</v>
      </c>
    </row>
    <row r="82" spans="1:10" ht="30" customHeight="1">
      <c r="A82" s="14" t="s">
        <v>3</v>
      </c>
      <c r="B82" s="132" t="s">
        <v>84</v>
      </c>
      <c r="C82" s="133"/>
      <c r="D82" s="133"/>
      <c r="E82" s="133"/>
      <c r="F82" s="133"/>
      <c r="G82" s="134"/>
      <c r="H82" s="47">
        <f>((1/30)/12)*100%</f>
        <v>2.7777777777777779E-3</v>
      </c>
      <c r="I82" s="18">
        <f>I78*H82</f>
        <v>1.5467666666666668</v>
      </c>
    </row>
    <row r="83" spans="1:10" ht="34.5" customHeight="1">
      <c r="A83" s="14" t="s">
        <v>5</v>
      </c>
      <c r="B83" s="132" t="s">
        <v>85</v>
      </c>
      <c r="C83" s="133"/>
      <c r="D83" s="133"/>
      <c r="E83" s="133"/>
      <c r="F83" s="133"/>
      <c r="G83" s="134"/>
      <c r="H83" s="47">
        <f>((5/30)/12)*0.015*100%</f>
        <v>2.0833333333333332E-4</v>
      </c>
      <c r="I83" s="18">
        <f>I78*H83</f>
        <v>0.1160075</v>
      </c>
    </row>
    <row r="84" spans="1:10" ht="43.5" customHeight="1">
      <c r="A84" s="14" t="s">
        <v>7</v>
      </c>
      <c r="B84" s="132" t="s">
        <v>86</v>
      </c>
      <c r="C84" s="133"/>
      <c r="D84" s="133"/>
      <c r="E84" s="133"/>
      <c r="F84" s="133"/>
      <c r="G84" s="134"/>
      <c r="H84" s="47">
        <f>((15/30)/12)*(8%*100%)</f>
        <v>3.3333333333333331E-3</v>
      </c>
      <c r="I84" s="18">
        <f>I78*H84</f>
        <v>1.85612</v>
      </c>
    </row>
    <row r="85" spans="1:10" ht="59.25" customHeight="1">
      <c r="A85" s="14" t="s">
        <v>27</v>
      </c>
      <c r="B85" s="132" t="s">
        <v>87</v>
      </c>
      <c r="C85" s="133"/>
      <c r="D85" s="133"/>
      <c r="E85" s="133"/>
      <c r="F85" s="133"/>
      <c r="G85" s="134"/>
      <c r="H85" s="47">
        <f>((1+1/3)/12)*0.02*(4/12)*100%</f>
        <v>7.407407407407407E-4</v>
      </c>
      <c r="I85" s="18">
        <f>I78*H85</f>
        <v>0.41247111111111112</v>
      </c>
    </row>
    <row r="86" spans="1:10" ht="13">
      <c r="A86" s="14" t="s">
        <v>29</v>
      </c>
      <c r="B86" s="132"/>
      <c r="C86" s="133"/>
      <c r="D86" s="133"/>
      <c r="E86" s="133"/>
      <c r="F86" s="133"/>
      <c r="G86" s="134"/>
      <c r="H86" s="48">
        <v>0</v>
      </c>
      <c r="I86" s="18">
        <f>I78*H86</f>
        <v>0</v>
      </c>
    </row>
    <row r="87" spans="1:10" ht="13">
      <c r="A87" s="14" t="s">
        <v>31</v>
      </c>
      <c r="B87" s="94" t="s">
        <v>32</v>
      </c>
      <c r="C87" s="94"/>
      <c r="D87" s="94"/>
      <c r="E87" s="94"/>
      <c r="F87" s="94"/>
      <c r="G87" s="94"/>
      <c r="H87" s="49">
        <v>0</v>
      </c>
      <c r="I87" s="18">
        <f>I78*H87</f>
        <v>0</v>
      </c>
    </row>
    <row r="88" spans="1:10" ht="13">
      <c r="A88" s="116" t="s">
        <v>88</v>
      </c>
      <c r="B88" s="115"/>
      <c r="C88" s="115"/>
      <c r="D88" s="115"/>
      <c r="E88" s="115"/>
      <c r="F88" s="115"/>
      <c r="G88" s="115"/>
      <c r="H88" s="50">
        <f>SUM(H81:H87)</f>
        <v>1.7143518518518516E-2</v>
      </c>
      <c r="I88" s="21">
        <f>SUM(I81:I87)</f>
        <v>9.5461282777777789</v>
      </c>
      <c r="J88" s="27"/>
    </row>
    <row r="89" spans="1:10" ht="13">
      <c r="A89" s="116" t="s">
        <v>89</v>
      </c>
      <c r="B89" s="115"/>
      <c r="C89" s="115"/>
      <c r="D89" s="115"/>
      <c r="E89" s="115"/>
      <c r="F89" s="115"/>
      <c r="G89" s="115"/>
      <c r="H89" s="15" t="s">
        <v>21</v>
      </c>
      <c r="I89" s="16" t="s">
        <v>22</v>
      </c>
    </row>
    <row r="90" spans="1:10" ht="13">
      <c r="A90" s="14" t="s">
        <v>1</v>
      </c>
      <c r="B90" s="94" t="s">
        <v>90</v>
      </c>
      <c r="C90" s="94"/>
      <c r="D90" s="94"/>
      <c r="E90" s="94"/>
      <c r="F90" s="94"/>
      <c r="G90" s="94"/>
      <c r="H90" s="25">
        <v>0</v>
      </c>
      <c r="I90" s="18">
        <f>$I$31*H90</f>
        <v>0</v>
      </c>
    </row>
    <row r="91" spans="1:10" ht="13">
      <c r="A91" s="116" t="s">
        <v>91</v>
      </c>
      <c r="B91" s="115"/>
      <c r="C91" s="115"/>
      <c r="D91" s="115"/>
      <c r="E91" s="115"/>
      <c r="F91" s="115"/>
      <c r="G91" s="115"/>
      <c r="H91" s="26">
        <f>H90</f>
        <v>0</v>
      </c>
      <c r="I91" s="21">
        <f>I90</f>
        <v>0</v>
      </c>
    </row>
    <row r="92" spans="1:10" ht="13">
      <c r="A92" s="106" t="s">
        <v>92</v>
      </c>
      <c r="B92" s="107"/>
      <c r="C92" s="107"/>
      <c r="D92" s="107"/>
      <c r="E92" s="107"/>
      <c r="F92" s="107"/>
      <c r="G92" s="107"/>
      <c r="H92" s="107"/>
      <c r="I92" s="108"/>
    </row>
    <row r="93" spans="1:10" ht="13">
      <c r="A93" s="116" t="s">
        <v>93</v>
      </c>
      <c r="B93" s="115"/>
      <c r="C93" s="115"/>
      <c r="D93" s="115"/>
      <c r="E93" s="115"/>
      <c r="F93" s="115"/>
      <c r="G93" s="115"/>
      <c r="H93" s="115"/>
      <c r="I93" s="16" t="s">
        <v>22</v>
      </c>
    </row>
    <row r="94" spans="1:10" ht="13">
      <c r="A94" s="14" t="s">
        <v>94</v>
      </c>
      <c r="B94" s="95" t="s">
        <v>95</v>
      </c>
      <c r="C94" s="95"/>
      <c r="D94" s="95"/>
      <c r="E94" s="95"/>
      <c r="F94" s="95"/>
      <c r="G94" s="95"/>
      <c r="H94" s="95"/>
      <c r="I94" s="18">
        <f>I88</f>
        <v>9.5461282777777789</v>
      </c>
    </row>
    <row r="95" spans="1:10" ht="13">
      <c r="A95" s="14" t="s">
        <v>96</v>
      </c>
      <c r="B95" s="95" t="s">
        <v>97</v>
      </c>
      <c r="C95" s="95"/>
      <c r="D95" s="95"/>
      <c r="E95" s="95"/>
      <c r="F95" s="95"/>
      <c r="G95" s="95"/>
      <c r="H95" s="95"/>
      <c r="I95" s="18">
        <f>I91</f>
        <v>0</v>
      </c>
    </row>
    <row r="96" spans="1:10" ht="13">
      <c r="A96" s="136" t="s">
        <v>98</v>
      </c>
      <c r="B96" s="117"/>
      <c r="C96" s="117"/>
      <c r="D96" s="117"/>
      <c r="E96" s="117"/>
      <c r="F96" s="117"/>
      <c r="G96" s="117"/>
      <c r="H96" s="117"/>
      <c r="I96" s="51">
        <f>SUM(I94:I95)</f>
        <v>9.5461282777777789</v>
      </c>
    </row>
    <row r="97" spans="1:20" ht="13">
      <c r="A97" s="137" t="s">
        <v>99</v>
      </c>
      <c r="B97" s="138"/>
      <c r="C97" s="138"/>
      <c r="D97" s="138"/>
      <c r="E97" s="138"/>
      <c r="F97" s="138"/>
      <c r="G97" s="138"/>
      <c r="H97" s="138"/>
      <c r="I97" s="135"/>
    </row>
    <row r="98" spans="1:20" ht="13">
      <c r="A98" s="14">
        <v>5</v>
      </c>
      <c r="B98" s="115" t="s">
        <v>100</v>
      </c>
      <c r="C98" s="115"/>
      <c r="D98" s="115"/>
      <c r="E98" s="115"/>
      <c r="F98" s="115"/>
      <c r="G98" s="115"/>
      <c r="H98" s="15"/>
      <c r="I98" s="16" t="s">
        <v>22</v>
      </c>
    </row>
    <row r="99" spans="1:20" ht="13">
      <c r="A99" s="14" t="s">
        <v>1</v>
      </c>
      <c r="B99" s="121" t="s">
        <v>101</v>
      </c>
      <c r="C99" s="121"/>
      <c r="D99" s="121"/>
      <c r="E99" s="121"/>
      <c r="F99" s="121"/>
      <c r="G99" s="121"/>
      <c r="H99" s="34" t="s">
        <v>54</v>
      </c>
      <c r="I99" s="18"/>
    </row>
    <row r="100" spans="1:20" ht="13">
      <c r="A100" s="14" t="s">
        <v>3</v>
      </c>
      <c r="B100" s="121" t="s">
        <v>102</v>
      </c>
      <c r="C100" s="121"/>
      <c r="D100" s="121"/>
      <c r="E100" s="121"/>
      <c r="F100" s="121"/>
      <c r="G100" s="121"/>
      <c r="H100" s="34" t="s">
        <v>54</v>
      </c>
      <c r="I100" s="18"/>
    </row>
    <row r="101" spans="1:20" ht="13">
      <c r="A101" s="52" t="s">
        <v>5</v>
      </c>
      <c r="B101" s="121" t="s">
        <v>103</v>
      </c>
      <c r="C101" s="121"/>
      <c r="D101" s="121"/>
      <c r="E101" s="121"/>
      <c r="F101" s="121"/>
      <c r="G101" s="121"/>
      <c r="H101" s="34" t="s">
        <v>54</v>
      </c>
      <c r="I101" s="18"/>
    </row>
    <row r="102" spans="1:20" ht="13.5" thickBot="1">
      <c r="A102" s="116" t="s">
        <v>104</v>
      </c>
      <c r="B102" s="115"/>
      <c r="C102" s="115"/>
      <c r="D102" s="115"/>
      <c r="E102" s="115"/>
      <c r="F102" s="115"/>
      <c r="G102" s="115"/>
      <c r="H102" s="26" t="s">
        <v>54</v>
      </c>
      <c r="I102" s="21"/>
    </row>
    <row r="103" spans="1:20" ht="13.5" thickBot="1">
      <c r="A103" s="43" t="s">
        <v>105</v>
      </c>
      <c r="B103" s="44"/>
      <c r="C103" s="44"/>
      <c r="D103" s="44"/>
      <c r="E103" s="44"/>
      <c r="F103" s="44"/>
      <c r="G103" s="7"/>
      <c r="H103" s="53"/>
      <c r="I103" s="22">
        <f>SUM(I31,I62,I77,I96,I102)</f>
        <v>566.38212827777784</v>
      </c>
    </row>
    <row r="104" spans="1:20" ht="13.5" thickBot="1">
      <c r="A104" s="43" t="s">
        <v>106</v>
      </c>
      <c r="B104" s="44"/>
      <c r="C104" s="44"/>
      <c r="D104" s="44"/>
      <c r="E104" s="44"/>
      <c r="F104" s="44"/>
      <c r="G104" s="7"/>
      <c r="H104" s="53"/>
      <c r="I104" s="22">
        <f>SUM(I31,I62,I77,I96,I102,I107)</f>
        <v>2005.8721282777778</v>
      </c>
    </row>
    <row r="105" spans="1:20" ht="13">
      <c r="A105" s="112" t="s">
        <v>107</v>
      </c>
      <c r="B105" s="113"/>
      <c r="C105" s="113"/>
      <c r="D105" s="113"/>
      <c r="E105" s="113"/>
      <c r="F105" s="113"/>
      <c r="G105" s="113"/>
      <c r="H105" s="113"/>
      <c r="I105" s="135"/>
    </row>
    <row r="106" spans="1:20" ht="13">
      <c r="A106" s="54">
        <v>6</v>
      </c>
      <c r="B106" s="118" t="s">
        <v>108</v>
      </c>
      <c r="C106" s="118"/>
      <c r="D106" s="118"/>
      <c r="E106" s="118"/>
      <c r="F106" s="118"/>
      <c r="G106" s="118"/>
      <c r="H106" s="55" t="s">
        <v>21</v>
      </c>
      <c r="I106" s="56" t="s">
        <v>22</v>
      </c>
      <c r="L106" s="112" t="s">
        <v>107</v>
      </c>
      <c r="M106" s="113"/>
      <c r="N106" s="113"/>
      <c r="O106" s="113"/>
      <c r="P106" s="113"/>
      <c r="Q106" s="113"/>
      <c r="R106" s="113"/>
      <c r="S106" s="113"/>
      <c r="T106" s="135"/>
    </row>
    <row r="107" spans="1:20" ht="13">
      <c r="A107" s="14" t="s">
        <v>1</v>
      </c>
      <c r="B107" s="94" t="s">
        <v>109</v>
      </c>
      <c r="C107" s="94"/>
      <c r="D107" s="94"/>
      <c r="E107" s="94"/>
      <c r="F107" s="94"/>
      <c r="G107" s="94"/>
      <c r="H107" s="47">
        <v>0.14000000000000001</v>
      </c>
      <c r="I107" s="18">
        <v>1439.49</v>
      </c>
      <c r="L107" s="54">
        <v>6</v>
      </c>
      <c r="M107" s="118" t="s">
        <v>108</v>
      </c>
      <c r="N107" s="118"/>
      <c r="O107" s="118"/>
      <c r="P107" s="118"/>
      <c r="Q107" s="118"/>
      <c r="R107" s="118"/>
      <c r="S107" s="55" t="s">
        <v>21</v>
      </c>
      <c r="T107" s="56" t="s">
        <v>22</v>
      </c>
    </row>
    <row r="108" spans="1:20" ht="13">
      <c r="A108" s="14" t="s">
        <v>3</v>
      </c>
      <c r="B108" s="94" t="s">
        <v>110</v>
      </c>
      <c r="C108" s="94"/>
      <c r="D108" s="94"/>
      <c r="E108" s="94"/>
      <c r="F108" s="94"/>
      <c r="G108" s="94"/>
      <c r="H108" s="47">
        <v>0.1</v>
      </c>
      <c r="I108" s="18">
        <v>1172.1600000000001</v>
      </c>
      <c r="L108" s="14" t="s">
        <v>1</v>
      </c>
      <c r="M108" s="94" t="s">
        <v>109</v>
      </c>
      <c r="N108" s="94"/>
      <c r="O108" s="94"/>
      <c r="P108" s="94"/>
      <c r="Q108" s="94"/>
      <c r="R108" s="94"/>
      <c r="S108" s="47">
        <v>0.14000000000000001</v>
      </c>
      <c r="T108" s="18"/>
    </row>
    <row r="109" spans="1:20" ht="13">
      <c r="A109" s="14" t="s">
        <v>5</v>
      </c>
      <c r="B109" s="142" t="s">
        <v>111</v>
      </c>
      <c r="C109" s="142"/>
      <c r="D109" s="142"/>
      <c r="E109" s="142"/>
      <c r="F109" s="142"/>
      <c r="G109" s="142"/>
      <c r="H109" s="57">
        <v>8.6499999999999994E-2</v>
      </c>
      <c r="I109" s="35">
        <v>1157.56</v>
      </c>
      <c r="L109" s="14" t="s">
        <v>3</v>
      </c>
      <c r="M109" s="94" t="s">
        <v>110</v>
      </c>
      <c r="N109" s="94"/>
      <c r="O109" s="94"/>
      <c r="P109" s="94"/>
      <c r="Q109" s="94"/>
      <c r="R109" s="94"/>
      <c r="S109" s="47">
        <v>0.1</v>
      </c>
      <c r="T109" s="18"/>
    </row>
    <row r="110" spans="1:20" ht="13">
      <c r="A110" s="14" t="s">
        <v>112</v>
      </c>
      <c r="B110" s="94" t="s">
        <v>113</v>
      </c>
      <c r="C110" s="94"/>
      <c r="D110" s="94"/>
      <c r="E110" s="94"/>
      <c r="F110" s="94"/>
      <c r="G110" s="94"/>
      <c r="H110" s="19">
        <v>6.4999999999999997E-3</v>
      </c>
      <c r="I110" s="18"/>
      <c r="L110" s="14" t="s">
        <v>5</v>
      </c>
      <c r="M110" s="142" t="s">
        <v>111</v>
      </c>
      <c r="N110" s="142"/>
      <c r="O110" s="142"/>
      <c r="P110" s="142"/>
      <c r="Q110" s="142"/>
      <c r="R110" s="142"/>
      <c r="S110" s="57">
        <v>8.6499999999999994E-2</v>
      </c>
      <c r="T110" s="93"/>
    </row>
    <row r="111" spans="1:20" ht="13">
      <c r="A111" s="14" t="s">
        <v>114</v>
      </c>
      <c r="B111" s="94" t="s">
        <v>115</v>
      </c>
      <c r="C111" s="94"/>
      <c r="D111" s="94"/>
      <c r="E111" s="94"/>
      <c r="F111" s="94"/>
      <c r="G111" s="94"/>
      <c r="H111" s="19">
        <v>0.03</v>
      </c>
      <c r="I111" s="18"/>
      <c r="L111" s="14" t="s">
        <v>112</v>
      </c>
      <c r="M111" s="94" t="s">
        <v>113</v>
      </c>
      <c r="N111" s="94"/>
      <c r="O111" s="94"/>
      <c r="P111" s="94"/>
      <c r="Q111" s="94"/>
      <c r="R111" s="94"/>
      <c r="S111" s="19">
        <v>6.4999999999999997E-3</v>
      </c>
      <c r="T111" s="92"/>
    </row>
    <row r="112" spans="1:20" ht="13">
      <c r="A112" s="14" t="s">
        <v>116</v>
      </c>
      <c r="B112" s="94" t="s">
        <v>117</v>
      </c>
      <c r="C112" s="94"/>
      <c r="D112" s="94"/>
      <c r="E112" s="94"/>
      <c r="F112" s="94"/>
      <c r="G112" s="94"/>
      <c r="H112" s="19">
        <v>0.05</v>
      </c>
      <c r="I112" s="18"/>
      <c r="L112" s="14" t="s">
        <v>114</v>
      </c>
      <c r="M112" s="94" t="s">
        <v>115</v>
      </c>
      <c r="N112" s="94"/>
      <c r="O112" s="94"/>
      <c r="P112" s="94"/>
      <c r="Q112" s="94"/>
      <c r="R112" s="94"/>
      <c r="S112" s="19">
        <v>0.03</v>
      </c>
      <c r="T112" s="92"/>
    </row>
    <row r="113" spans="1:20" ht="13">
      <c r="A113" s="116" t="s">
        <v>118</v>
      </c>
      <c r="B113" s="115"/>
      <c r="C113" s="115"/>
      <c r="D113" s="115"/>
      <c r="E113" s="115"/>
      <c r="F113" s="115"/>
      <c r="G113" s="115"/>
      <c r="H113" s="57">
        <f>(H107+H108+H109)</f>
        <v>0.32650000000000001</v>
      </c>
      <c r="I113" s="21">
        <f>SUM(I107:I112)</f>
        <v>3769.21</v>
      </c>
      <c r="L113" s="14" t="s">
        <v>116</v>
      </c>
      <c r="M113" s="94" t="s">
        <v>117</v>
      </c>
      <c r="N113" s="94"/>
      <c r="O113" s="94"/>
      <c r="P113" s="94"/>
      <c r="Q113" s="94"/>
      <c r="R113" s="94"/>
      <c r="S113" s="19">
        <v>0.05</v>
      </c>
      <c r="T113" s="92"/>
    </row>
    <row r="114" spans="1:20" ht="13">
      <c r="A114" s="58"/>
      <c r="B114" s="143"/>
      <c r="C114" s="143"/>
      <c r="D114" s="143"/>
      <c r="E114" s="143"/>
      <c r="F114" s="143"/>
      <c r="G114" s="143"/>
      <c r="H114" s="143"/>
      <c r="I114" s="144"/>
      <c r="L114" s="116" t="s">
        <v>118</v>
      </c>
      <c r="M114" s="115"/>
      <c r="N114" s="115"/>
      <c r="O114" s="115"/>
      <c r="P114" s="115"/>
      <c r="Q114" s="115"/>
      <c r="R114" s="115"/>
      <c r="S114" s="57">
        <f>(S108+S109+S110)</f>
        <v>0.32650000000000001</v>
      </c>
      <c r="T114" s="21">
        <f>T108+T109+T110</f>
        <v>0</v>
      </c>
    </row>
    <row r="115" spans="1:20" ht="13">
      <c r="A115" s="58"/>
      <c r="B115" s="59"/>
      <c r="C115" s="59"/>
      <c r="D115" s="59"/>
      <c r="E115" s="59"/>
      <c r="F115" s="59"/>
      <c r="G115" s="59"/>
      <c r="H115" s="59"/>
      <c r="I115" s="60"/>
      <c r="L115" s="58"/>
      <c r="M115" s="143"/>
      <c r="N115" s="143"/>
      <c r="O115" s="143"/>
      <c r="P115" s="143"/>
      <c r="Q115" s="143"/>
      <c r="R115" s="143"/>
      <c r="S115" s="143"/>
      <c r="T115" s="144"/>
    </row>
    <row r="116" spans="1:20" ht="13">
      <c r="A116" s="58"/>
      <c r="B116" s="59"/>
      <c r="C116" s="59"/>
      <c r="D116" s="59"/>
      <c r="E116" s="59"/>
      <c r="F116" s="59"/>
      <c r="G116" s="59"/>
      <c r="H116" s="59"/>
      <c r="I116" s="60"/>
      <c r="L116" s="58"/>
      <c r="M116" s="59"/>
      <c r="N116" s="59"/>
      <c r="O116" s="59"/>
      <c r="P116" s="59"/>
      <c r="Q116" s="59"/>
      <c r="R116" s="59"/>
      <c r="S116" s="59"/>
      <c r="T116" s="60"/>
    </row>
    <row r="117" spans="1:20" ht="13">
      <c r="A117" s="58"/>
      <c r="B117" s="59"/>
      <c r="C117" s="59"/>
      <c r="D117" s="59"/>
      <c r="E117" s="59"/>
      <c r="F117" s="59"/>
      <c r="G117" s="59"/>
      <c r="H117" s="59"/>
      <c r="I117" s="60"/>
      <c r="L117" s="58"/>
      <c r="M117" s="59"/>
      <c r="N117" s="59"/>
      <c r="O117" s="59"/>
      <c r="P117" s="59"/>
      <c r="Q117" s="59"/>
      <c r="R117" s="59"/>
      <c r="S117" s="59"/>
      <c r="T117" s="60"/>
    </row>
    <row r="118" spans="1:20" ht="13.5" thickBot="1">
      <c r="A118" s="58"/>
      <c r="B118" s="59"/>
      <c r="C118" s="59"/>
      <c r="D118" s="59"/>
      <c r="E118" s="59"/>
      <c r="F118" s="59"/>
      <c r="G118" s="59"/>
      <c r="H118" s="59"/>
      <c r="I118" s="60"/>
      <c r="L118" s="58"/>
      <c r="M118" s="59"/>
      <c r="N118" s="59"/>
      <c r="O118" s="59"/>
      <c r="P118" s="59"/>
      <c r="Q118" s="59"/>
      <c r="R118" s="59"/>
      <c r="S118" s="59"/>
      <c r="T118" s="60"/>
    </row>
    <row r="119" spans="1:20" ht="13.5" thickBot="1">
      <c r="A119" s="61" t="s">
        <v>119</v>
      </c>
      <c r="B119" s="139" t="s">
        <v>120</v>
      </c>
      <c r="C119" s="139"/>
      <c r="D119" s="139"/>
      <c r="E119" s="139"/>
      <c r="F119" s="139"/>
      <c r="G119" s="139"/>
      <c r="H119" s="62">
        <f>(H110+H111+H112)</f>
        <v>8.6499999999999994E-2</v>
      </c>
      <c r="I119" s="63"/>
      <c r="L119" s="58"/>
      <c r="M119" s="59"/>
      <c r="N119" s="59"/>
      <c r="O119" s="59"/>
      <c r="P119" s="59"/>
      <c r="Q119" s="59"/>
      <c r="R119" s="59"/>
      <c r="S119" s="59"/>
      <c r="T119" s="60"/>
    </row>
    <row r="120" spans="1:20" ht="13.5" thickBot="1">
      <c r="A120" s="64"/>
      <c r="B120" s="140">
        <v>100</v>
      </c>
      <c r="C120" s="140"/>
      <c r="D120" s="140"/>
      <c r="E120" s="140"/>
      <c r="F120" s="140"/>
      <c r="G120" s="140"/>
      <c r="H120" s="65"/>
      <c r="I120" s="24"/>
      <c r="L120" s="61" t="s">
        <v>119</v>
      </c>
      <c r="M120" s="139" t="s">
        <v>120</v>
      </c>
      <c r="N120" s="139"/>
      <c r="O120" s="139"/>
      <c r="P120" s="139"/>
      <c r="Q120" s="139"/>
      <c r="R120" s="139"/>
      <c r="S120" s="62">
        <f>(S111+S112+S113)</f>
        <v>8.6499999999999994E-2</v>
      </c>
      <c r="T120" s="63"/>
    </row>
    <row r="121" spans="1:20" ht="13.5" thickBot="1">
      <c r="A121" s="64" t="s">
        <v>121</v>
      </c>
      <c r="B121" s="140" t="s">
        <v>122</v>
      </c>
      <c r="C121" s="140"/>
      <c r="D121" s="140"/>
      <c r="E121" s="140"/>
      <c r="F121" s="140"/>
      <c r="G121" s="140"/>
      <c r="H121" s="65"/>
      <c r="I121" s="66">
        <v>14051.28</v>
      </c>
      <c r="L121" s="64"/>
      <c r="M121" s="140">
        <v>100</v>
      </c>
      <c r="N121" s="140"/>
      <c r="O121" s="140"/>
      <c r="P121" s="140"/>
      <c r="Q121" s="140"/>
      <c r="R121" s="140"/>
      <c r="S121" s="65"/>
      <c r="T121" s="24"/>
    </row>
    <row r="122" spans="1:20" ht="13.5" thickBot="1">
      <c r="A122" s="64"/>
      <c r="B122" s="11"/>
      <c r="C122" s="11"/>
      <c r="D122" s="11"/>
      <c r="E122" s="11"/>
      <c r="F122" s="11"/>
      <c r="G122" s="11"/>
      <c r="H122" s="65"/>
      <c r="I122" s="24"/>
      <c r="L122" s="64" t="s">
        <v>121</v>
      </c>
      <c r="M122" s="140" t="s">
        <v>122</v>
      </c>
      <c r="N122" s="140"/>
      <c r="O122" s="140"/>
      <c r="P122" s="140"/>
      <c r="Q122" s="140"/>
      <c r="R122" s="140"/>
      <c r="S122" s="65"/>
      <c r="T122" s="66"/>
    </row>
    <row r="123" spans="1:20" ht="13.5" thickBot="1">
      <c r="A123" s="64" t="s">
        <v>123</v>
      </c>
      <c r="B123" s="140" t="s">
        <v>124</v>
      </c>
      <c r="C123" s="140"/>
      <c r="D123" s="140"/>
      <c r="E123" s="140"/>
      <c r="F123" s="140"/>
      <c r="G123" s="140"/>
      <c r="H123" s="65"/>
      <c r="I123" s="66">
        <f>(I121/(1-H119))</f>
        <v>15381.806239737276</v>
      </c>
      <c r="L123" s="64"/>
      <c r="M123" s="11"/>
      <c r="N123" s="11"/>
      <c r="O123" s="11"/>
      <c r="P123" s="11"/>
      <c r="Q123" s="11"/>
      <c r="R123" s="11"/>
      <c r="S123" s="65"/>
      <c r="T123" s="24"/>
    </row>
    <row r="124" spans="1:20" ht="13.5" thickBot="1">
      <c r="A124" s="64"/>
      <c r="B124" s="11"/>
      <c r="C124" s="11"/>
      <c r="D124" s="11"/>
      <c r="E124" s="11"/>
      <c r="F124" s="11"/>
      <c r="G124" s="11"/>
      <c r="H124" s="65"/>
      <c r="I124" s="24"/>
      <c r="L124" s="64" t="s">
        <v>123</v>
      </c>
      <c r="M124" s="140" t="s">
        <v>124</v>
      </c>
      <c r="N124" s="140"/>
      <c r="O124" s="140"/>
      <c r="P124" s="140"/>
      <c r="Q124" s="140"/>
      <c r="R124" s="140"/>
      <c r="S124" s="65"/>
      <c r="T124" s="66">
        <f>(T122/(1-S120))</f>
        <v>0</v>
      </c>
    </row>
    <row r="125" spans="1:20" ht="13.5" thickBot="1">
      <c r="A125" s="67"/>
      <c r="B125" s="141" t="s">
        <v>125</v>
      </c>
      <c r="C125" s="141"/>
      <c r="D125" s="141"/>
      <c r="E125" s="141"/>
      <c r="F125" s="141"/>
      <c r="G125" s="141"/>
      <c r="H125" s="68"/>
      <c r="I125" s="66">
        <f>(I123-I121)</f>
        <v>1330.5262397372753</v>
      </c>
      <c r="L125" s="64"/>
      <c r="M125" s="11"/>
      <c r="N125" s="11"/>
      <c r="O125" s="11"/>
      <c r="P125" s="11"/>
      <c r="Q125" s="11"/>
      <c r="R125" s="11"/>
      <c r="S125" s="65"/>
      <c r="T125" s="24"/>
    </row>
    <row r="126" spans="1:20" ht="13.5" thickBot="1">
      <c r="A126" s="58"/>
      <c r="B126" s="69"/>
      <c r="C126" s="69"/>
      <c r="D126" s="69"/>
      <c r="E126" s="69"/>
      <c r="F126" s="69"/>
      <c r="G126" s="69"/>
      <c r="H126" s="69"/>
      <c r="I126" s="24"/>
      <c r="L126" s="67"/>
      <c r="M126" s="141" t="s">
        <v>125</v>
      </c>
      <c r="N126" s="141"/>
      <c r="O126" s="141"/>
      <c r="P126" s="141"/>
      <c r="Q126" s="141"/>
      <c r="R126" s="141"/>
      <c r="S126" s="68"/>
      <c r="T126" s="66">
        <f>(T124-T122)</f>
        <v>0</v>
      </c>
    </row>
    <row r="127" spans="1:20" ht="13">
      <c r="A127" s="106" t="s">
        <v>126</v>
      </c>
      <c r="B127" s="107"/>
      <c r="C127" s="107"/>
      <c r="D127" s="107"/>
      <c r="E127" s="107"/>
      <c r="F127" s="107"/>
      <c r="G127" s="107"/>
      <c r="H127" s="107"/>
      <c r="I127" s="108"/>
    </row>
    <row r="128" spans="1:20" ht="13">
      <c r="A128" s="116" t="s">
        <v>127</v>
      </c>
      <c r="B128" s="115"/>
      <c r="C128" s="115"/>
      <c r="D128" s="115"/>
      <c r="E128" s="115"/>
      <c r="F128" s="115"/>
      <c r="G128" s="115"/>
      <c r="H128" s="115"/>
      <c r="I128" s="16" t="s">
        <v>22</v>
      </c>
    </row>
    <row r="129" spans="1:10" ht="13">
      <c r="A129" s="13" t="s">
        <v>1</v>
      </c>
      <c r="B129" s="94" t="str">
        <f>A22</f>
        <v>MÓDULO 1 - COMPOSIÇÃO DA REMUNERAÇÃO</v>
      </c>
      <c r="C129" s="94"/>
      <c r="D129" s="94"/>
      <c r="E129" s="94"/>
      <c r="F129" s="94"/>
      <c r="G129" s="94"/>
      <c r="H129" s="94"/>
      <c r="I129" s="18">
        <f>I31</f>
        <v>0</v>
      </c>
      <c r="J129" s="70"/>
    </row>
    <row r="130" spans="1:10" ht="13">
      <c r="A130" s="13" t="s">
        <v>3</v>
      </c>
      <c r="B130" s="94" t="str">
        <f>A33</f>
        <v>MÓDULO 2 – ENCARGOS E BENEFÍCIOS ANUAIS, MENSAIS E DIÁRIOS</v>
      </c>
      <c r="C130" s="94"/>
      <c r="D130" s="94"/>
      <c r="E130" s="94"/>
      <c r="F130" s="94"/>
      <c r="G130" s="94"/>
      <c r="H130" s="94"/>
      <c r="I130" s="18">
        <f>I62</f>
        <v>556.83600000000001</v>
      </c>
      <c r="J130" s="70"/>
    </row>
    <row r="131" spans="1:10" ht="13">
      <c r="A131" s="13" t="s">
        <v>5</v>
      </c>
      <c r="B131" s="94" t="str">
        <f>A69</f>
        <v>MÓDULO 3 – PROVISÃO PARA RESCISÃO</v>
      </c>
      <c r="C131" s="94"/>
      <c r="D131" s="94"/>
      <c r="E131" s="94"/>
      <c r="F131" s="94"/>
      <c r="G131" s="94"/>
      <c r="H131" s="94"/>
      <c r="I131" s="18">
        <f>I77</f>
        <v>0</v>
      </c>
      <c r="J131" s="70"/>
    </row>
    <row r="132" spans="1:10" ht="13">
      <c r="A132" s="13" t="s">
        <v>7</v>
      </c>
      <c r="B132" s="94" t="str">
        <f>A79</f>
        <v>MÓDULO 4 – CUSTO DE REPOSIÇÃO DO PROFISSIONAL AUSENTE</v>
      </c>
      <c r="C132" s="94"/>
      <c r="D132" s="94"/>
      <c r="E132" s="94"/>
      <c r="F132" s="94"/>
      <c r="G132" s="94"/>
      <c r="H132" s="94"/>
      <c r="I132" s="18">
        <f>I96</f>
        <v>9.5461282777777789</v>
      </c>
      <c r="J132" s="70"/>
    </row>
    <row r="133" spans="1:10" ht="13">
      <c r="A133" s="13" t="s">
        <v>27</v>
      </c>
      <c r="B133" s="94" t="str">
        <f>A97</f>
        <v>MÓDULO 5 – INSUMOS DIVERSOS</v>
      </c>
      <c r="C133" s="94"/>
      <c r="D133" s="94"/>
      <c r="E133" s="94"/>
      <c r="F133" s="94"/>
      <c r="G133" s="94"/>
      <c r="H133" s="94"/>
      <c r="I133" s="18">
        <f>I102</f>
        <v>0</v>
      </c>
      <c r="J133" s="70"/>
    </row>
    <row r="134" spans="1:10" ht="13">
      <c r="A134" s="14"/>
      <c r="B134" s="115" t="s">
        <v>128</v>
      </c>
      <c r="C134" s="115"/>
      <c r="D134" s="115"/>
      <c r="E134" s="115"/>
      <c r="F134" s="115"/>
      <c r="G134" s="115"/>
      <c r="H134" s="115"/>
      <c r="I134" s="21">
        <f>(SUM(I129:I133))</f>
        <v>566.38212827777784</v>
      </c>
      <c r="J134" s="70"/>
    </row>
    <row r="135" spans="1:10" ht="13.5" thickBot="1">
      <c r="A135" s="71" t="s">
        <v>29</v>
      </c>
      <c r="B135" s="145" t="str">
        <f>A105</f>
        <v>MÓDULO 6 – CUSTOS INDIRETOS, TRIBUTOS E LUCRO</v>
      </c>
      <c r="C135" s="145"/>
      <c r="D135" s="145"/>
      <c r="E135" s="145"/>
      <c r="F135" s="145"/>
      <c r="G135" s="145"/>
      <c r="H135" s="145"/>
      <c r="I135" s="72">
        <f>I113</f>
        <v>3769.21</v>
      </c>
      <c r="J135" s="70"/>
    </row>
    <row r="136" spans="1:10" ht="13.5" thickBot="1">
      <c r="A136" s="146" t="s">
        <v>129</v>
      </c>
      <c r="B136" s="147"/>
      <c r="C136" s="147"/>
      <c r="D136" s="147"/>
      <c r="E136" s="147"/>
      <c r="F136" s="147"/>
      <c r="G136" s="147"/>
      <c r="H136" s="148"/>
      <c r="I136" s="73">
        <f>(SUM(I134:I135))</f>
        <v>4335.5921282777781</v>
      </c>
      <c r="J136" s="70"/>
    </row>
    <row r="137" spans="1:10" ht="15">
      <c r="A137" s="74"/>
      <c r="B137" s="74"/>
      <c r="C137" s="149"/>
      <c r="D137" s="149"/>
      <c r="E137" s="149"/>
      <c r="F137" s="75"/>
      <c r="G137" s="75"/>
      <c r="H137" s="75"/>
      <c r="I137" s="75"/>
    </row>
    <row r="138" spans="1:10" ht="18" customHeight="1">
      <c r="A138" s="150"/>
      <c r="B138" s="150"/>
      <c r="C138" s="150"/>
      <c r="D138" s="150"/>
      <c r="E138" s="150"/>
      <c r="F138" s="150"/>
      <c r="G138" s="150"/>
      <c r="H138" s="150"/>
      <c r="I138" s="150"/>
    </row>
    <row r="139" spans="1:10" ht="17.25" customHeight="1">
      <c r="A139" s="74"/>
      <c r="B139" s="74"/>
      <c r="C139" s="151"/>
      <c r="D139" s="151"/>
      <c r="E139" s="151"/>
      <c r="F139" s="75"/>
      <c r="G139" s="75"/>
      <c r="H139" s="152"/>
      <c r="I139" s="152"/>
    </row>
    <row r="140" spans="1:10" ht="17.25" customHeight="1">
      <c r="A140" s="74"/>
      <c r="B140" s="74"/>
      <c r="C140" s="149"/>
      <c r="D140" s="149"/>
      <c r="E140" s="149"/>
      <c r="F140" s="75"/>
      <c r="G140" s="75"/>
      <c r="H140" s="75"/>
      <c r="I140" s="75"/>
    </row>
    <row r="141" spans="1:10" ht="18" customHeight="1">
      <c r="A141" s="158"/>
      <c r="B141" s="158"/>
      <c r="C141" s="158"/>
      <c r="D141" s="158"/>
      <c r="E141" s="158"/>
      <c r="F141" s="76"/>
      <c r="G141" s="76"/>
      <c r="H141" s="77"/>
      <c r="I141" s="77"/>
    </row>
    <row r="142" spans="1:10" ht="18" customHeight="1">
      <c r="A142" s="78"/>
      <c r="B142" s="78"/>
      <c r="C142" s="78"/>
      <c r="D142" s="78"/>
      <c r="E142" s="78"/>
      <c r="F142" s="76"/>
      <c r="G142" s="76"/>
      <c r="H142" s="77"/>
      <c r="I142" s="77"/>
    </row>
    <row r="143" spans="1:10" ht="33.75" customHeight="1">
      <c r="A143" s="156"/>
      <c r="B143" s="156"/>
      <c r="C143" s="156"/>
      <c r="D143" s="156"/>
      <c r="E143" s="156"/>
      <c r="F143" s="156"/>
      <c r="G143" s="156"/>
      <c r="H143" s="156"/>
      <c r="I143" s="156"/>
    </row>
    <row r="144" spans="1:10" ht="53.25" customHeight="1">
      <c r="A144" s="159"/>
      <c r="B144" s="159"/>
      <c r="C144" s="159"/>
      <c r="D144" s="159"/>
      <c r="E144" s="159"/>
      <c r="F144" s="79"/>
      <c r="G144" s="79"/>
      <c r="H144" s="153"/>
      <c r="I144" s="153"/>
    </row>
    <row r="145" spans="1:9" ht="18" customHeight="1">
      <c r="A145" s="154"/>
      <c r="B145" s="154"/>
      <c r="C145" s="154"/>
      <c r="D145" s="154"/>
      <c r="E145" s="154"/>
      <c r="F145" s="80"/>
      <c r="G145" s="76"/>
      <c r="H145" s="155"/>
      <c r="I145" s="155"/>
    </row>
    <row r="146" spans="1:9" ht="18" customHeight="1">
      <c r="A146" s="154"/>
      <c r="B146" s="154"/>
      <c r="C146" s="154"/>
      <c r="D146" s="154"/>
      <c r="E146" s="154"/>
      <c r="F146" s="80"/>
      <c r="G146" s="76"/>
      <c r="H146" s="155"/>
      <c r="I146" s="155"/>
    </row>
    <row r="147" spans="1:9" ht="18" customHeight="1">
      <c r="A147" s="156"/>
      <c r="B147" s="156"/>
      <c r="C147" s="156"/>
      <c r="D147" s="156"/>
      <c r="E147" s="156"/>
      <c r="F147" s="156"/>
      <c r="G147" s="156"/>
      <c r="H147" s="157"/>
      <c r="I147" s="157"/>
    </row>
    <row r="148" spans="1:9" ht="18" customHeight="1">
      <c r="A148" s="76"/>
      <c r="B148" s="76"/>
      <c r="C148" s="76"/>
      <c r="D148" s="76"/>
      <c r="E148" s="76"/>
      <c r="F148" s="76"/>
      <c r="G148" s="76"/>
      <c r="H148" s="77"/>
      <c r="I148" s="77"/>
    </row>
    <row r="149" spans="1:9" ht="14.5">
      <c r="A149" s="153"/>
      <c r="B149" s="153"/>
      <c r="C149" s="153"/>
      <c r="D149" s="153"/>
      <c r="E149" s="76"/>
      <c r="F149" s="153"/>
      <c r="G149" s="153"/>
      <c r="H149" s="153"/>
      <c r="I149" s="153"/>
    </row>
    <row r="150" spans="1:9" ht="14.5">
      <c r="A150" s="153"/>
      <c r="B150" s="153"/>
      <c r="C150" s="153"/>
      <c r="D150" s="153"/>
      <c r="E150" s="76"/>
      <c r="F150" s="153"/>
      <c r="G150" s="153"/>
      <c r="H150" s="153"/>
      <c r="I150" s="153"/>
    </row>
    <row r="151" spans="1:9" ht="14.5">
      <c r="A151" s="81"/>
      <c r="B151" s="82"/>
      <c r="C151" s="82"/>
      <c r="D151" s="82"/>
      <c r="E151" s="83"/>
      <c r="F151" s="81"/>
      <c r="G151" s="82"/>
      <c r="H151" s="82"/>
      <c r="I151" s="82"/>
    </row>
    <row r="152" spans="1:9" ht="14.5">
      <c r="A152" s="76"/>
      <c r="B152" s="84"/>
      <c r="C152" s="85"/>
      <c r="D152" s="84"/>
      <c r="E152" s="86"/>
      <c r="F152" s="76"/>
      <c r="G152" s="84"/>
      <c r="H152" s="85"/>
      <c r="I152" s="84"/>
    </row>
    <row r="153" spans="1:9" ht="14.5">
      <c r="A153" s="76"/>
      <c r="B153" s="84"/>
      <c r="C153" s="85"/>
      <c r="D153" s="84"/>
      <c r="E153" s="86"/>
      <c r="F153" s="76"/>
      <c r="G153" s="84"/>
      <c r="H153" s="85"/>
      <c r="I153" s="84"/>
    </row>
    <row r="154" spans="1:9" ht="14.5">
      <c r="A154" s="76"/>
      <c r="B154" s="84"/>
      <c r="C154" s="85"/>
      <c r="D154" s="84"/>
      <c r="E154" s="86"/>
      <c r="F154" s="76"/>
      <c r="G154" s="84"/>
      <c r="H154" s="85"/>
      <c r="I154" s="84"/>
    </row>
    <row r="155" spans="1:9" ht="14.5">
      <c r="A155" s="76"/>
      <c r="B155" s="84"/>
      <c r="C155" s="85"/>
      <c r="D155" s="84"/>
      <c r="E155" s="86"/>
      <c r="F155" s="76"/>
      <c r="G155" s="84"/>
      <c r="H155" s="85"/>
      <c r="I155" s="84"/>
    </row>
    <row r="156" spans="1:9" ht="14.5">
      <c r="A156" s="87"/>
      <c r="B156" s="88"/>
      <c r="C156" s="88"/>
      <c r="D156" s="89"/>
      <c r="E156" s="86"/>
      <c r="F156" s="87"/>
      <c r="G156" s="88"/>
      <c r="H156" s="88"/>
      <c r="I156" s="89"/>
    </row>
    <row r="157" spans="1:9" ht="14.5">
      <c r="A157" s="87"/>
      <c r="B157" s="88"/>
      <c r="C157" s="88"/>
      <c r="D157" s="89"/>
      <c r="E157" s="90"/>
      <c r="F157" s="87"/>
      <c r="G157" s="88"/>
      <c r="H157" s="88"/>
      <c r="I157" s="89"/>
    </row>
    <row r="158" spans="1:9">
      <c r="A158" s="91"/>
      <c r="B158" s="91"/>
      <c r="C158" s="91"/>
      <c r="D158" s="91"/>
      <c r="E158" s="91"/>
      <c r="F158" s="91"/>
      <c r="G158" s="91"/>
    </row>
    <row r="159" spans="1:9">
      <c r="E159" s="91"/>
      <c r="F159" s="91"/>
      <c r="G159" s="91"/>
    </row>
    <row r="160" spans="1:9">
      <c r="E160" s="91"/>
      <c r="F160" s="91"/>
      <c r="G160" s="91"/>
    </row>
    <row r="161" spans="5:7">
      <c r="E161" s="91"/>
      <c r="F161" s="91"/>
      <c r="G161" s="91"/>
    </row>
    <row r="162" spans="5:7">
      <c r="E162" s="91"/>
      <c r="F162" s="91"/>
      <c r="G162" s="91"/>
    </row>
    <row r="163" spans="5:7">
      <c r="E163" s="91"/>
      <c r="F163" s="91"/>
      <c r="G163" s="91"/>
    </row>
    <row r="164" spans="5:7">
      <c r="E164" s="91"/>
      <c r="F164" s="91"/>
      <c r="G164" s="91"/>
    </row>
    <row r="165" spans="5:7">
      <c r="E165" s="91"/>
      <c r="F165" s="91"/>
      <c r="G165" s="91"/>
    </row>
    <row r="166" spans="5:7">
      <c r="E166" s="91"/>
      <c r="F166" s="91"/>
      <c r="G166" s="91"/>
    </row>
    <row r="167" spans="5:7">
      <c r="E167" s="91"/>
      <c r="F167" s="91"/>
      <c r="G167" s="91"/>
    </row>
  </sheetData>
  <mergeCells count="166">
    <mergeCell ref="M115:T115"/>
    <mergeCell ref="M120:R120"/>
    <mergeCell ref="M121:R121"/>
    <mergeCell ref="M122:R122"/>
    <mergeCell ref="M124:R124"/>
    <mergeCell ref="M126:R126"/>
    <mergeCell ref="L106:T106"/>
    <mergeCell ref="M107:R107"/>
    <mergeCell ref="M108:R108"/>
    <mergeCell ref="M109:R109"/>
    <mergeCell ref="M110:R110"/>
    <mergeCell ref="M111:R111"/>
    <mergeCell ref="M112:R112"/>
    <mergeCell ref="M113:R113"/>
    <mergeCell ref="L114:R114"/>
    <mergeCell ref="A150:D150"/>
    <mergeCell ref="F150:I150"/>
    <mergeCell ref="A146:E146"/>
    <mergeCell ref="H146:I146"/>
    <mergeCell ref="A147:G147"/>
    <mergeCell ref="H147:I147"/>
    <mergeCell ref="A149:D149"/>
    <mergeCell ref="F149:I149"/>
    <mergeCell ref="C140:E140"/>
    <mergeCell ref="A141:E141"/>
    <mergeCell ref="A143:I143"/>
    <mergeCell ref="A144:E144"/>
    <mergeCell ref="H144:I144"/>
    <mergeCell ref="A145:E145"/>
    <mergeCell ref="H145:I145"/>
    <mergeCell ref="B134:H134"/>
    <mergeCell ref="B135:H135"/>
    <mergeCell ref="A136:H136"/>
    <mergeCell ref="C137:E137"/>
    <mergeCell ref="A138:I138"/>
    <mergeCell ref="C139:E139"/>
    <mergeCell ref="H139:I139"/>
    <mergeCell ref="A128:H128"/>
    <mergeCell ref="B129:H129"/>
    <mergeCell ref="B130:H130"/>
    <mergeCell ref="B131:H131"/>
    <mergeCell ref="B132:H132"/>
    <mergeCell ref="B133:H133"/>
    <mergeCell ref="B119:G119"/>
    <mergeCell ref="B120:G120"/>
    <mergeCell ref="B121:G121"/>
    <mergeCell ref="B123:G123"/>
    <mergeCell ref="B125:G125"/>
    <mergeCell ref="A127:I127"/>
    <mergeCell ref="B109:G109"/>
    <mergeCell ref="B110:G110"/>
    <mergeCell ref="B111:G111"/>
    <mergeCell ref="B112:G112"/>
    <mergeCell ref="A113:G113"/>
    <mergeCell ref="B114:I114"/>
    <mergeCell ref="B101:G101"/>
    <mergeCell ref="A102:G102"/>
    <mergeCell ref="A105:I105"/>
    <mergeCell ref="B106:G106"/>
    <mergeCell ref="B107:G107"/>
    <mergeCell ref="B108:G108"/>
    <mergeCell ref="B95:H95"/>
    <mergeCell ref="A96:H96"/>
    <mergeCell ref="A97:I97"/>
    <mergeCell ref="B98:G98"/>
    <mergeCell ref="B99:G99"/>
    <mergeCell ref="B100:G100"/>
    <mergeCell ref="A89:G89"/>
    <mergeCell ref="B90:G90"/>
    <mergeCell ref="A91:G91"/>
    <mergeCell ref="A92:I92"/>
    <mergeCell ref="A93:H93"/>
    <mergeCell ref="B94:H94"/>
    <mergeCell ref="B83:G83"/>
    <mergeCell ref="B84:G84"/>
    <mergeCell ref="B85:G85"/>
    <mergeCell ref="B86:G86"/>
    <mergeCell ref="B87:G87"/>
    <mergeCell ref="A88:G88"/>
    <mergeCell ref="B76:G76"/>
    <mergeCell ref="A77:G77"/>
    <mergeCell ref="A79:I79"/>
    <mergeCell ref="A80:G80"/>
    <mergeCell ref="B81:G81"/>
    <mergeCell ref="B82:G82"/>
    <mergeCell ref="B70:G70"/>
    <mergeCell ref="B71:G71"/>
    <mergeCell ref="B72:G72"/>
    <mergeCell ref="B73:G73"/>
    <mergeCell ref="B74:G74"/>
    <mergeCell ref="B75:G75"/>
    <mergeCell ref="B60:H60"/>
    <mergeCell ref="B61:H61"/>
    <mergeCell ref="A62:H62"/>
    <mergeCell ref="A67:F67"/>
    <mergeCell ref="A68:F68"/>
    <mergeCell ref="A69:I69"/>
    <mergeCell ref="B54:G54"/>
    <mergeCell ref="B55:G55"/>
    <mergeCell ref="A56:H56"/>
    <mergeCell ref="A57:I57"/>
    <mergeCell ref="A58:H58"/>
    <mergeCell ref="B59:H59"/>
    <mergeCell ref="A49:G49"/>
    <mergeCell ref="B50:G50"/>
    <mergeCell ref="J50:Q52"/>
    <mergeCell ref="B51:G51"/>
    <mergeCell ref="B52:G52"/>
    <mergeCell ref="B53:G53"/>
    <mergeCell ref="B43:G43"/>
    <mergeCell ref="B44:G44"/>
    <mergeCell ref="B45:G45"/>
    <mergeCell ref="B46:G46"/>
    <mergeCell ref="B47:G47"/>
    <mergeCell ref="A48:G48"/>
    <mergeCell ref="B36:G36"/>
    <mergeCell ref="A37:G37"/>
    <mergeCell ref="A39:G39"/>
    <mergeCell ref="B40:G40"/>
    <mergeCell ref="B41:G41"/>
    <mergeCell ref="B42:G42"/>
    <mergeCell ref="B30:G30"/>
    <mergeCell ref="A31:H31"/>
    <mergeCell ref="A32:F32"/>
    <mergeCell ref="A33:I33"/>
    <mergeCell ref="A34:G34"/>
    <mergeCell ref="B35:G35"/>
    <mergeCell ref="B24:G24"/>
    <mergeCell ref="B25:G25"/>
    <mergeCell ref="B26:G26"/>
    <mergeCell ref="B27:G27"/>
    <mergeCell ref="B28:G28"/>
    <mergeCell ref="B29:G29"/>
    <mergeCell ref="B20:G20"/>
    <mergeCell ref="H20:I20"/>
    <mergeCell ref="B21:G21"/>
    <mergeCell ref="H21:I21"/>
    <mergeCell ref="A22:I22"/>
    <mergeCell ref="B23:G23"/>
    <mergeCell ref="A16:I16"/>
    <mergeCell ref="B17:G17"/>
    <mergeCell ref="H17:I17"/>
    <mergeCell ref="B18:G18"/>
    <mergeCell ref="H18:I18"/>
    <mergeCell ref="B19:G19"/>
    <mergeCell ref="H19:I19"/>
    <mergeCell ref="A13:I13"/>
    <mergeCell ref="A14:B14"/>
    <mergeCell ref="C14:D14"/>
    <mergeCell ref="E14:I14"/>
    <mergeCell ref="A15:B15"/>
    <mergeCell ref="C15:D15"/>
    <mergeCell ref="E15:I15"/>
    <mergeCell ref="B10:G10"/>
    <mergeCell ref="H10:I10"/>
    <mergeCell ref="B11:G11"/>
    <mergeCell ref="H11:I11"/>
    <mergeCell ref="B12:G12"/>
    <mergeCell ref="H12:I12"/>
    <mergeCell ref="A4:I4"/>
    <mergeCell ref="A5:E5"/>
    <mergeCell ref="A6:E6"/>
    <mergeCell ref="A7:E7"/>
    <mergeCell ref="A8:I8"/>
    <mergeCell ref="B9:G9"/>
    <mergeCell ref="H9:I9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r:id="rId1"/>
  <headerFooter>
    <oddHeader>&amp;R&amp;"Calibri"&amp;12&amp;K000000 #INTERNA&amp;1#_x000D_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9239-55F8-40D6-96F2-F9F854C9247A}">
  <dimension ref="B5:J25"/>
  <sheetViews>
    <sheetView workbookViewId="0">
      <selection activeCell="G37" sqref="G37"/>
    </sheetView>
  </sheetViews>
  <sheetFormatPr defaultRowHeight="12.5"/>
  <sheetData>
    <row r="5" spans="2:10" ht="13">
      <c r="B5" s="112" t="s">
        <v>107</v>
      </c>
      <c r="C5" s="113"/>
      <c r="D5" s="113"/>
      <c r="E5" s="113"/>
      <c r="F5" s="113"/>
      <c r="G5" s="113"/>
      <c r="H5" s="113"/>
      <c r="I5" s="113"/>
      <c r="J5" s="135"/>
    </row>
    <row r="6" spans="2:10" ht="13">
      <c r="B6" s="54">
        <v>6</v>
      </c>
      <c r="C6" s="118" t="s">
        <v>108</v>
      </c>
      <c r="D6" s="118"/>
      <c r="E6" s="118"/>
      <c r="F6" s="118"/>
      <c r="G6" s="118"/>
      <c r="H6" s="118"/>
      <c r="I6" s="55" t="s">
        <v>21</v>
      </c>
      <c r="J6" s="56" t="s">
        <v>22</v>
      </c>
    </row>
    <row r="7" spans="2:10" ht="13">
      <c r="B7" s="14" t="s">
        <v>1</v>
      </c>
      <c r="C7" s="94" t="s">
        <v>109</v>
      </c>
      <c r="D7" s="94"/>
      <c r="E7" s="94"/>
      <c r="F7" s="94"/>
      <c r="G7" s="94"/>
      <c r="H7" s="94"/>
      <c r="I7" s="47">
        <v>0.14000000000000001</v>
      </c>
      <c r="J7" s="18"/>
    </row>
    <row r="8" spans="2:10" ht="13">
      <c r="B8" s="14" t="s">
        <v>3</v>
      </c>
      <c r="C8" s="94" t="s">
        <v>110</v>
      </c>
      <c r="D8" s="94"/>
      <c r="E8" s="94"/>
      <c r="F8" s="94"/>
      <c r="G8" s="94"/>
      <c r="H8" s="94"/>
      <c r="I8" s="47">
        <v>0.1</v>
      </c>
      <c r="J8" s="18"/>
    </row>
    <row r="9" spans="2:10" ht="13">
      <c r="B9" s="14" t="s">
        <v>5</v>
      </c>
      <c r="C9" s="142" t="s">
        <v>111</v>
      </c>
      <c r="D9" s="142"/>
      <c r="E9" s="142"/>
      <c r="F9" s="142"/>
      <c r="G9" s="142"/>
      <c r="H9" s="142"/>
      <c r="I9" s="57">
        <v>8.6499999999999994E-2</v>
      </c>
      <c r="J9" s="93"/>
    </row>
    <row r="10" spans="2:10" ht="13">
      <c r="B10" s="14" t="s">
        <v>112</v>
      </c>
      <c r="C10" s="94" t="s">
        <v>113</v>
      </c>
      <c r="D10" s="94"/>
      <c r="E10" s="94"/>
      <c r="F10" s="94"/>
      <c r="G10" s="94"/>
      <c r="H10" s="94"/>
      <c r="I10" s="19">
        <v>6.4999999999999997E-3</v>
      </c>
      <c r="J10" s="92"/>
    </row>
    <row r="11" spans="2:10" ht="13">
      <c r="B11" s="14" t="s">
        <v>114</v>
      </c>
      <c r="C11" s="94" t="s">
        <v>115</v>
      </c>
      <c r="D11" s="94"/>
      <c r="E11" s="94"/>
      <c r="F11" s="94"/>
      <c r="G11" s="94"/>
      <c r="H11" s="94"/>
      <c r="I11" s="19">
        <v>0.03</v>
      </c>
      <c r="J11" s="92"/>
    </row>
    <row r="12" spans="2:10" ht="13">
      <c r="B12" s="14" t="s">
        <v>116</v>
      </c>
      <c r="C12" s="94" t="s">
        <v>117</v>
      </c>
      <c r="D12" s="94"/>
      <c r="E12" s="94"/>
      <c r="F12" s="94"/>
      <c r="G12" s="94"/>
      <c r="H12" s="94"/>
      <c r="I12" s="19">
        <v>0.05</v>
      </c>
      <c r="J12" s="92"/>
    </row>
    <row r="13" spans="2:10" ht="13">
      <c r="B13" s="116" t="s">
        <v>118</v>
      </c>
      <c r="C13" s="115"/>
      <c r="D13" s="115"/>
      <c r="E13" s="115"/>
      <c r="F13" s="115"/>
      <c r="G13" s="115"/>
      <c r="H13" s="115"/>
      <c r="I13" s="57">
        <f>(I7+I8+I9)</f>
        <v>0.32650000000000001</v>
      </c>
      <c r="J13" s="21">
        <f>J7+J8+J9</f>
        <v>0</v>
      </c>
    </row>
    <row r="14" spans="2:10" ht="13">
      <c r="B14" s="58"/>
      <c r="C14" s="143"/>
      <c r="D14" s="143"/>
      <c r="E14" s="143"/>
      <c r="F14" s="143"/>
      <c r="G14" s="143"/>
      <c r="H14" s="143"/>
      <c r="I14" s="143"/>
      <c r="J14" s="144"/>
    </row>
    <row r="15" spans="2:10" ht="13">
      <c r="B15" s="58"/>
      <c r="C15" s="59"/>
      <c r="D15" s="59"/>
      <c r="E15" s="59"/>
      <c r="F15" s="59"/>
      <c r="G15" s="59"/>
      <c r="H15" s="59"/>
      <c r="I15" s="59"/>
      <c r="J15" s="60"/>
    </row>
    <row r="16" spans="2:10" ht="13">
      <c r="B16" s="58"/>
      <c r="C16" s="59"/>
      <c r="D16" s="59"/>
      <c r="E16" s="59"/>
      <c r="F16" s="59"/>
      <c r="G16" s="59"/>
      <c r="H16" s="59"/>
      <c r="I16" s="59"/>
      <c r="J16" s="60"/>
    </row>
    <row r="17" spans="2:10" ht="13">
      <c r="B17" s="58"/>
      <c r="C17" s="59"/>
      <c r="D17" s="59"/>
      <c r="E17" s="59"/>
      <c r="F17" s="59"/>
      <c r="G17" s="59"/>
      <c r="H17" s="59"/>
      <c r="I17" s="59"/>
      <c r="J17" s="60"/>
    </row>
    <row r="18" spans="2:10" ht="13.5" thickBot="1">
      <c r="B18" s="58"/>
      <c r="C18" s="59"/>
      <c r="D18" s="59"/>
      <c r="E18" s="59"/>
      <c r="F18" s="59"/>
      <c r="G18" s="59"/>
      <c r="H18" s="59"/>
      <c r="I18" s="59"/>
      <c r="J18" s="60"/>
    </row>
    <row r="19" spans="2:10" ht="13.5" thickBot="1">
      <c r="B19" s="61" t="s">
        <v>119</v>
      </c>
      <c r="C19" s="139" t="s">
        <v>120</v>
      </c>
      <c r="D19" s="139"/>
      <c r="E19" s="139"/>
      <c r="F19" s="139"/>
      <c r="G19" s="139"/>
      <c r="H19" s="139"/>
      <c r="I19" s="62">
        <f>(I10+I11+I12)</f>
        <v>8.6499999999999994E-2</v>
      </c>
      <c r="J19" s="63"/>
    </row>
    <row r="20" spans="2:10" ht="13.5" thickBot="1">
      <c r="B20" s="64"/>
      <c r="C20" s="140">
        <v>100</v>
      </c>
      <c r="D20" s="140"/>
      <c r="E20" s="140"/>
      <c r="F20" s="140"/>
      <c r="G20" s="140"/>
      <c r="H20" s="140"/>
      <c r="I20" s="65"/>
      <c r="J20" s="24"/>
    </row>
    <row r="21" spans="2:10" ht="13.5" thickBot="1">
      <c r="B21" s="64" t="s">
        <v>121</v>
      </c>
      <c r="C21" s="140" t="s">
        <v>122</v>
      </c>
      <c r="D21" s="140"/>
      <c r="E21" s="140"/>
      <c r="F21" s="140"/>
      <c r="G21" s="140"/>
      <c r="H21" s="140"/>
      <c r="I21" s="65"/>
      <c r="J21" s="66"/>
    </row>
    <row r="22" spans="2:10" ht="13.5" thickBot="1">
      <c r="B22" s="64"/>
      <c r="C22" s="11"/>
      <c r="D22" s="11"/>
      <c r="E22" s="11"/>
      <c r="F22" s="11"/>
      <c r="G22" s="11"/>
      <c r="H22" s="11"/>
      <c r="I22" s="65"/>
      <c r="J22" s="24"/>
    </row>
    <row r="23" spans="2:10" ht="13.5" thickBot="1">
      <c r="B23" s="64" t="s">
        <v>123</v>
      </c>
      <c r="C23" s="140" t="s">
        <v>124</v>
      </c>
      <c r="D23" s="140"/>
      <c r="E23" s="140"/>
      <c r="F23" s="140"/>
      <c r="G23" s="140"/>
      <c r="H23" s="140"/>
      <c r="I23" s="65"/>
      <c r="J23" s="66">
        <f>(J21/(1-I19))</f>
        <v>0</v>
      </c>
    </row>
    <row r="24" spans="2:10" ht="13.5" thickBot="1">
      <c r="B24" s="64"/>
      <c r="C24" s="11"/>
      <c r="D24" s="11"/>
      <c r="E24" s="11"/>
      <c r="F24" s="11"/>
      <c r="G24" s="11"/>
      <c r="H24" s="11"/>
      <c r="I24" s="65"/>
      <c r="J24" s="24"/>
    </row>
    <row r="25" spans="2:10" ht="13.5" thickBot="1">
      <c r="B25" s="67"/>
      <c r="C25" s="141" t="s">
        <v>125</v>
      </c>
      <c r="D25" s="141"/>
      <c r="E25" s="141"/>
      <c r="F25" s="141"/>
      <c r="G25" s="141"/>
      <c r="H25" s="141"/>
      <c r="I25" s="68"/>
      <c r="J25" s="66">
        <f>(J23-J21)</f>
        <v>0</v>
      </c>
    </row>
  </sheetData>
  <mergeCells count="15">
    <mergeCell ref="C21:H21"/>
    <mergeCell ref="C23:H23"/>
    <mergeCell ref="C25:H25"/>
    <mergeCell ref="C11:H11"/>
    <mergeCell ref="C12:H12"/>
    <mergeCell ref="B13:H13"/>
    <mergeCell ref="C14:J14"/>
    <mergeCell ref="C19:H19"/>
    <mergeCell ref="C20:H20"/>
    <mergeCell ref="C10:H10"/>
    <mergeCell ref="B5:J5"/>
    <mergeCell ref="C6:H6"/>
    <mergeCell ref="C7:H7"/>
    <mergeCell ref="C8:H8"/>
    <mergeCell ref="C9:H9"/>
  </mergeCells>
  <pageMargins left="0.511811024" right="0.511811024" top="0.78740157499999996" bottom="0.78740157499999996" header="0.31496062000000002" footer="0.31496062000000002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7C984-CCF8-4FFC-ADDA-CFAC391F7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86DCF-14D4-486F-83FF-DC940F9A6367}">
  <ds:schemaRefs>
    <ds:schemaRef ds:uri="http://schemas.microsoft.com/office/2006/metadata/properties"/>
    <ds:schemaRef ds:uri="http://schemas.microsoft.com/office/infopath/2007/PartnerControls"/>
    <ds:schemaRef ds:uri="79210fad-a376-40a5-8bac-6aed6b12b225"/>
    <ds:schemaRef ds:uri="f4335c42-f9fe-4e09-82f5-521bd8ecf312"/>
  </ds:schemaRefs>
</ds:datastoreItem>
</file>

<file path=customXml/itemProps3.xml><?xml version="1.0" encoding="utf-8"?>
<ds:datastoreItem xmlns:ds="http://schemas.openxmlformats.org/officeDocument/2006/customXml" ds:itemID="{2F9B137E-342E-412D-B180-F64C7C3E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item 1</vt:lpstr>
      <vt:lpstr>Planilha1</vt:lpstr>
      <vt:lpstr>'item 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6996</dc:creator>
  <cp:lastModifiedBy>Elcio de Sousa Farias</cp:lastModifiedBy>
  <dcterms:created xsi:type="dcterms:W3CDTF">2022-08-04T13:16:32Z</dcterms:created>
  <dcterms:modified xsi:type="dcterms:W3CDTF">2025-06-30T14:58:34Z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0x010100E6636C86739BF04C83832D23717093D7</vt:lpwstr>
  </property>
  <property fmtid="{D5CDD505-2E9C-101B-9397-08002B2CF9AE}" pid="3" name="MSIP_Label_9a07df86-7c7e-40e4-a01a-4c31aae802b2_Enabled">
    <vt:lpwstr>true</vt:lpwstr>
  </property>
  <property fmtid="{D5CDD505-2E9C-101B-9397-08002B2CF9AE}" pid="4" name="MSIP_Label_9a07df86-7c7e-40e4-a01a-4c31aae802b2_SetDate">
    <vt:lpwstr>2025-05-22T14:09:16Z</vt:lpwstr>
  </property>
  <property fmtid="{D5CDD505-2E9C-101B-9397-08002B2CF9AE}" pid="5" name="MSIP_Label_9a07df86-7c7e-40e4-a01a-4c31aae802b2_Method">
    <vt:lpwstr>Privileged</vt:lpwstr>
  </property>
  <property fmtid="{D5CDD505-2E9C-101B-9397-08002B2CF9AE}" pid="6" name="MSIP_Label_9a07df86-7c7e-40e4-a01a-4c31aae802b2_Name">
    <vt:lpwstr>CLASSIFICAÇÃO INTERNA</vt:lpwstr>
  </property>
  <property fmtid="{D5CDD505-2E9C-101B-9397-08002B2CF9AE}" pid="7" name="MSIP_Label_9a07df86-7c7e-40e4-a01a-4c31aae802b2_SiteId">
    <vt:lpwstr>ec8a6a0a-d9e4-4c1e-b499-6b85ac95eddf</vt:lpwstr>
  </property>
  <property fmtid="{D5CDD505-2E9C-101B-9397-08002B2CF9AE}" pid="8" name="MSIP_Label_9a07df86-7c7e-40e4-a01a-4c31aae802b2_ActionId">
    <vt:lpwstr>d10b1f1f-3545-4df6-98d9-f440c8977208</vt:lpwstr>
  </property>
  <property fmtid="{D5CDD505-2E9C-101B-9397-08002B2CF9AE}" pid="9" name="MSIP_Label_9a07df86-7c7e-40e4-a01a-4c31aae802b2_ContentBits">
    <vt:lpwstr>1</vt:lpwstr>
  </property>
  <property fmtid="{D5CDD505-2E9C-101B-9397-08002B2CF9AE}" pid="10" name="MSIP_Label_9a07df86-7c7e-40e4-a01a-4c31aae802b2_Tag">
    <vt:lpwstr>10, 0, 1, 1</vt:lpwstr>
  </property>
  <property fmtid="{D5CDD505-2E9C-101B-9397-08002B2CF9AE}" pid="11" name="MediaServiceImageTags">
    <vt:lpwstr/>
  </property>
</Properties>
</file>