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A2FE1DC4-BEE9-4340-A5AF-9CCD95CA9E64}" xr6:coauthVersionLast="47" xr6:coauthVersionMax="47" xr10:uidLastSave="{00000000-0000-0000-0000-000000000000}"/>
  <bookViews>
    <workbookView xWindow="28680" yWindow="-120" windowWidth="29040" windowHeight="15720" tabRatio="632" xr2:uid="{00000000-000D-0000-FFFF-FFFF00000000}"/>
  </bookViews>
  <sheets>
    <sheet name="Orçamento" sheetId="3" r:id="rId1"/>
    <sheet name="Perfis" sheetId="4" r:id="rId2"/>
    <sheet name="PI-BASA" sheetId="5" r:id="rId3"/>
    <sheet name="Memória de Cálculo" sheetId="6" r:id="rId4"/>
    <sheet name="Adesões e Ganho de Escala" sheetId="7" r:id="rId5"/>
    <sheet name="PesquisasSalariais" sheetId="9" r:id="rId6"/>
    <sheet name="Portaria750" sheetId="15" r:id="rId7"/>
  </sheets>
  <definedNames>
    <definedName name="_xlnm._FilterDatabase" localSheetId="1" hidden="1">Perfis!$B$4:$G$31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3" l="1"/>
  <c r="B15" i="7"/>
  <c r="C11" i="7"/>
  <c r="C10" i="7"/>
  <c r="C9" i="7"/>
  <c r="C8" i="7"/>
  <c r="C6" i="7"/>
  <c r="L30" i="5"/>
  <c r="J30" i="5"/>
  <c r="I30" i="5"/>
  <c r="L29" i="5"/>
  <c r="J29" i="5"/>
  <c r="I29" i="5"/>
  <c r="G29" i="5"/>
  <c r="L28" i="5"/>
  <c r="J28" i="5"/>
  <c r="I28" i="5"/>
  <c r="H28" i="5"/>
  <c r="G28" i="5"/>
  <c r="F28" i="5"/>
  <c r="C28" i="5"/>
  <c r="B28" i="5"/>
  <c r="L27" i="5"/>
  <c r="J27" i="5"/>
  <c r="I27" i="5"/>
  <c r="H27" i="5"/>
  <c r="G27" i="5"/>
  <c r="F27" i="5"/>
  <c r="C27" i="5"/>
  <c r="B27" i="5"/>
  <c r="L26" i="5"/>
  <c r="J26" i="5"/>
  <c r="I26" i="5"/>
  <c r="H26" i="5"/>
  <c r="G26" i="5"/>
  <c r="F26" i="5"/>
  <c r="C26" i="5"/>
  <c r="B26" i="5"/>
  <c r="L25" i="5"/>
  <c r="J25" i="5"/>
  <c r="I25" i="5"/>
  <c r="H25" i="5"/>
  <c r="G25" i="5"/>
  <c r="F25" i="5"/>
  <c r="C25" i="5"/>
  <c r="B25" i="5"/>
  <c r="L24" i="5"/>
  <c r="J24" i="5"/>
  <c r="I24" i="5"/>
  <c r="H24" i="5"/>
  <c r="G24" i="5"/>
  <c r="F24" i="5"/>
  <c r="C24" i="5"/>
  <c r="B24" i="5"/>
  <c r="L23" i="5"/>
  <c r="J23" i="5"/>
  <c r="I23" i="5"/>
  <c r="H23" i="5"/>
  <c r="G23" i="5"/>
  <c r="F23" i="5"/>
  <c r="C23" i="5"/>
  <c r="B23" i="5"/>
  <c r="L22" i="5"/>
  <c r="J22" i="5"/>
  <c r="I22" i="5"/>
  <c r="H22" i="5"/>
  <c r="G22" i="5"/>
  <c r="F22" i="5"/>
  <c r="C22" i="5"/>
  <c r="B22" i="5"/>
  <c r="L21" i="5"/>
  <c r="J21" i="5"/>
  <c r="I21" i="5"/>
  <c r="H21" i="5"/>
  <c r="G21" i="5"/>
  <c r="F21" i="5"/>
  <c r="C21" i="5"/>
  <c r="B21" i="5"/>
  <c r="L20" i="5"/>
  <c r="J20" i="5"/>
  <c r="I20" i="5"/>
  <c r="H20" i="5"/>
  <c r="G20" i="5"/>
  <c r="F20" i="5"/>
  <c r="C20" i="5"/>
  <c r="B20" i="5"/>
  <c r="L19" i="5"/>
  <c r="J19" i="5"/>
  <c r="I19" i="5"/>
  <c r="H19" i="5"/>
  <c r="G19" i="5"/>
  <c r="F19" i="5"/>
  <c r="C19" i="5"/>
  <c r="B19" i="5"/>
  <c r="L18" i="5"/>
  <c r="J18" i="5"/>
  <c r="I18" i="5"/>
  <c r="H18" i="5"/>
  <c r="G18" i="5"/>
  <c r="F18" i="5"/>
  <c r="C18" i="5"/>
  <c r="B18" i="5"/>
  <c r="L17" i="5"/>
  <c r="J17" i="5"/>
  <c r="I17" i="5"/>
  <c r="H17" i="5"/>
  <c r="G17" i="5"/>
  <c r="F17" i="5"/>
  <c r="C17" i="5"/>
  <c r="B17" i="5"/>
  <c r="L16" i="5"/>
  <c r="J16" i="5"/>
  <c r="I16" i="5"/>
  <c r="H16" i="5"/>
  <c r="G16" i="5"/>
  <c r="F16" i="5"/>
  <c r="C16" i="5"/>
  <c r="B16" i="5"/>
  <c r="L15" i="5"/>
  <c r="J15" i="5"/>
  <c r="I15" i="5"/>
  <c r="H15" i="5"/>
  <c r="G15" i="5"/>
  <c r="F15" i="5"/>
  <c r="C15" i="5"/>
  <c r="B15" i="5"/>
  <c r="L14" i="5"/>
  <c r="J14" i="5"/>
  <c r="I14" i="5"/>
  <c r="H14" i="5"/>
  <c r="G14" i="5"/>
  <c r="F14" i="5"/>
  <c r="C14" i="5"/>
  <c r="B14" i="5"/>
  <c r="L13" i="5"/>
  <c r="J13" i="5"/>
  <c r="I13" i="5"/>
  <c r="H13" i="5"/>
  <c r="G13" i="5"/>
  <c r="F13" i="5"/>
  <c r="C13" i="5"/>
  <c r="B13" i="5"/>
  <c r="L12" i="5"/>
  <c r="J12" i="5"/>
  <c r="I12" i="5"/>
  <c r="H12" i="5"/>
  <c r="G12" i="5"/>
  <c r="F12" i="5"/>
  <c r="C12" i="5"/>
  <c r="B12" i="5"/>
  <c r="L11" i="5"/>
  <c r="J11" i="5"/>
  <c r="I11" i="5"/>
  <c r="H11" i="5"/>
  <c r="G11" i="5"/>
  <c r="F11" i="5"/>
  <c r="C11" i="5"/>
  <c r="B11" i="5"/>
  <c r="L10" i="5"/>
  <c r="J10" i="5"/>
  <c r="I10" i="5"/>
  <c r="H10" i="5"/>
  <c r="G10" i="5"/>
  <c r="F10" i="5"/>
  <c r="C10" i="5"/>
  <c r="B10" i="5"/>
  <c r="L9" i="5"/>
  <c r="J9" i="5"/>
  <c r="I9" i="5"/>
  <c r="H9" i="5"/>
  <c r="G9" i="5"/>
  <c r="F9" i="5"/>
  <c r="C9" i="5"/>
  <c r="B9" i="5"/>
  <c r="L8" i="5"/>
  <c r="J8" i="5"/>
  <c r="I8" i="5"/>
  <c r="H8" i="5"/>
  <c r="G8" i="5"/>
  <c r="F8" i="5"/>
  <c r="C8" i="5"/>
  <c r="B8" i="5"/>
  <c r="L7" i="5"/>
  <c r="J7" i="5"/>
  <c r="I7" i="5"/>
  <c r="H7" i="5"/>
  <c r="G7" i="5"/>
  <c r="F7" i="5"/>
  <c r="C7" i="5"/>
  <c r="B7" i="5"/>
  <c r="L6" i="5"/>
  <c r="J6" i="5"/>
  <c r="I6" i="5"/>
  <c r="H6" i="5"/>
  <c r="G6" i="5"/>
  <c r="F6" i="5"/>
  <c r="C6" i="5"/>
  <c r="B6" i="5"/>
  <c r="L5" i="5"/>
  <c r="J5" i="5"/>
  <c r="I5" i="5"/>
  <c r="H5" i="5"/>
  <c r="G5" i="5"/>
  <c r="F5" i="5"/>
  <c r="C5" i="5"/>
  <c r="B5" i="5"/>
  <c r="L4" i="5"/>
  <c r="J4" i="5"/>
  <c r="I4" i="5"/>
  <c r="H4" i="5"/>
  <c r="G4" i="5"/>
  <c r="F4" i="5"/>
  <c r="C4" i="5"/>
  <c r="B4" i="5"/>
  <c r="I30" i="4"/>
  <c r="H30" i="4"/>
  <c r="G30" i="4"/>
  <c r="F30" i="4"/>
  <c r="I29" i="4"/>
  <c r="H29" i="4"/>
  <c r="G29" i="4"/>
  <c r="I28" i="4"/>
  <c r="H28" i="4"/>
  <c r="G28" i="4"/>
  <c r="I27" i="4"/>
  <c r="H27" i="4"/>
  <c r="G27" i="4"/>
  <c r="I26" i="4"/>
  <c r="H26" i="4"/>
  <c r="G26" i="4"/>
  <c r="I25" i="4"/>
  <c r="H25" i="4"/>
  <c r="G25" i="4"/>
  <c r="I24" i="4"/>
  <c r="H24" i="4"/>
  <c r="G24" i="4"/>
  <c r="I23" i="4"/>
  <c r="H23" i="4"/>
  <c r="G23" i="4"/>
  <c r="I22" i="4"/>
  <c r="H22" i="4"/>
  <c r="G22" i="4"/>
  <c r="I21" i="4"/>
  <c r="H21" i="4"/>
  <c r="G21" i="4"/>
  <c r="I20" i="4"/>
  <c r="H20" i="4"/>
  <c r="G20" i="4"/>
  <c r="I19" i="4"/>
  <c r="H19" i="4"/>
  <c r="G19" i="4"/>
  <c r="I18" i="4"/>
  <c r="H18" i="4"/>
  <c r="G18" i="4"/>
  <c r="I17" i="4"/>
  <c r="H17" i="4"/>
  <c r="G17" i="4"/>
  <c r="I16" i="4"/>
  <c r="H16" i="4"/>
  <c r="G16" i="4"/>
  <c r="I15" i="4"/>
  <c r="H15" i="4"/>
  <c r="G15" i="4"/>
  <c r="I14" i="4"/>
  <c r="H14" i="4"/>
  <c r="G14" i="4"/>
  <c r="I13" i="4"/>
  <c r="H13" i="4"/>
  <c r="G13" i="4"/>
  <c r="I12" i="4"/>
  <c r="H12" i="4"/>
  <c r="G12" i="4"/>
  <c r="I11" i="4"/>
  <c r="H11" i="4"/>
  <c r="G11" i="4"/>
  <c r="I10" i="4"/>
  <c r="H10" i="4"/>
  <c r="G10" i="4"/>
  <c r="I9" i="4"/>
  <c r="H9" i="4"/>
  <c r="G9" i="4"/>
  <c r="I8" i="4"/>
  <c r="H8" i="4"/>
  <c r="G8" i="4"/>
  <c r="I7" i="4"/>
  <c r="H7" i="4"/>
  <c r="G7" i="4"/>
  <c r="I6" i="4"/>
  <c r="H6" i="4"/>
  <c r="G6" i="4"/>
  <c r="I5" i="4"/>
  <c r="H5" i="4"/>
  <c r="G5" i="4"/>
  <c r="H5" i="3"/>
</calcChain>
</file>

<file path=xl/sharedStrings.xml><?xml version="1.0" encoding="utf-8"?>
<sst xmlns="http://schemas.openxmlformats.org/spreadsheetml/2006/main" count="395" uniqueCount="331">
  <si>
    <t>Item (único)</t>
  </si>
  <si>
    <t>Descrição do Serviço</t>
  </si>
  <si>
    <t>Código CATMAT/CATSER</t>
  </si>
  <si>
    <t>Quantidade para 60 meses</t>
  </si>
  <si>
    <t>Métrica</t>
  </si>
  <si>
    <t>Preço 1 Pi-Basa</t>
  </si>
  <si>
    <t>Serviços técnicos especializados de Tecnologia da Informação para o suporte, sustentação e evolução do portfólio de produtos de software do Banco da Amazônia, sob o Sistema de Registro de Preços, pelo prazo de 5 (cinco) anos, correspondentes a 60 (sessenta) meses</t>
  </si>
  <si>
    <t>PI-BASA</t>
  </si>
  <si>
    <t>Perfis previstos na portaria 750/2023</t>
  </si>
  <si>
    <t>Código do Perfil</t>
  </si>
  <si>
    <t>Perfil Profissional de Referëncia</t>
  </si>
  <si>
    <t>Valor Salarial (R$)</t>
  </si>
  <si>
    <t>Fator-K</t>
  </si>
  <si>
    <t>Total</t>
  </si>
  <si>
    <t>ARQSOF-01</t>
  </si>
  <si>
    <t>ARQSOF-02</t>
  </si>
  <si>
    <t>Arquiteto de Software - Sênior</t>
  </si>
  <si>
    <t>ATQ-01</t>
  </si>
  <si>
    <t>Analista de Testes/Qualidade - Júnior</t>
  </si>
  <si>
    <t>ATQ-02</t>
  </si>
  <si>
    <t>Analista de Testes/Qualidade - Pleno</t>
  </si>
  <si>
    <t>ATQ-03</t>
  </si>
  <si>
    <t>Analista de Testes/Qualidade - Sênior</t>
  </si>
  <si>
    <t>DESENV-01</t>
  </si>
  <si>
    <t>DESENV-02</t>
  </si>
  <si>
    <t>Desenvolvedor de Software - Pleno</t>
  </si>
  <si>
    <t>DESENV-03</t>
  </si>
  <si>
    <t>Desenvolvedor de Software - Sênior</t>
  </si>
  <si>
    <t>ANR-01</t>
  </si>
  <si>
    <t>Analista de Negócios/Requisitos Júnior</t>
  </si>
  <si>
    <t>ANR-02</t>
  </si>
  <si>
    <t>Analista de Negócios/Requisitos Pleno</t>
  </si>
  <si>
    <t>ANR-03</t>
  </si>
  <si>
    <t>Analista de Negócios/Requisitos Sênior</t>
  </si>
  <si>
    <t>ABI-01</t>
  </si>
  <si>
    <t>Analista de BI Júnior</t>
  </si>
  <si>
    <t>ABI-02</t>
  </si>
  <si>
    <t>Analista de BI Pleno</t>
  </si>
  <si>
    <t>ABI-03</t>
  </si>
  <si>
    <t>Analista de BI Sênior</t>
  </si>
  <si>
    <t>ADADOS-02</t>
  </si>
  <si>
    <t>Administrador de Dados Pleno</t>
  </si>
  <si>
    <t>ADADOS-03</t>
  </si>
  <si>
    <t>Administrador de Dados Sênior</t>
  </si>
  <si>
    <t>LDESENV</t>
  </si>
  <si>
    <t>Líder Técnico de Desenvolvimento</t>
  </si>
  <si>
    <t>SCRUM</t>
  </si>
  <si>
    <t>Scrum Master</t>
  </si>
  <si>
    <t>GERPRO</t>
  </si>
  <si>
    <t>Gerente de projetos de tecnologia da informação</t>
  </si>
  <si>
    <t>AUX/UI-01</t>
  </si>
  <si>
    <t>Analista de UX/UI Pleno</t>
  </si>
  <si>
    <t>AUX/UI-02</t>
  </si>
  <si>
    <t>Analista de UX/UI Sênior</t>
  </si>
  <si>
    <t>CDADOS-01</t>
  </si>
  <si>
    <t>Cientista de Dados Júnior</t>
  </si>
  <si>
    <t>CDADOS-02</t>
  </si>
  <si>
    <t>Cientista de Dados Pleno</t>
  </si>
  <si>
    <t>CDADOS-03</t>
  </si>
  <si>
    <t>Cientista de Dados Sênior</t>
  </si>
  <si>
    <t>ARQDADOS-01</t>
  </si>
  <si>
    <t>Arquiteto de Dados Júnior</t>
  </si>
  <si>
    <t>ARQDADOS-02</t>
  </si>
  <si>
    <t>Arquiteto de Dados Pleno</t>
  </si>
  <si>
    <t>ARQDADOS-03</t>
  </si>
  <si>
    <t>Arquiteto de Dados Sênior</t>
  </si>
  <si>
    <t>IA-ENG-01</t>
  </si>
  <si>
    <t>IA-ENG-02</t>
  </si>
  <si>
    <t>Engenharia de IA Pleno</t>
  </si>
  <si>
    <t>IA-ENG-03</t>
  </si>
  <si>
    <t>Engenharia de IA Sênior</t>
  </si>
  <si>
    <t>METRICA-01</t>
  </si>
  <si>
    <t>Analista de Métricas - Júnior</t>
  </si>
  <si>
    <t>METRICA-02</t>
  </si>
  <si>
    <t>Analista de Métricas - Pleno</t>
  </si>
  <si>
    <t>METRICA-03</t>
  </si>
  <si>
    <t>Analista de Métricas - Sênior</t>
  </si>
  <si>
    <t>Totais</t>
  </si>
  <si>
    <t>Fonte:</t>
  </si>
  <si>
    <t>https://www.gov.br/governodigital/pt-br/contratacoes-de-tic/legislacao/modelo-de-contratacao-de-servicos-de-desenvolvimento-manutencao-e-sustentacao-de-software/portaria-sgd-mgi-no-750-de-20-de-marco-de-2023</t>
  </si>
  <si>
    <t>Portaria SGD/MGI nº 750, de 20 de março de 2023, que estabelece modelo para a contratação de serviços de desenvolvimento, manutenção e sustentação de software, no âmbito dos órgãos e entidades integrantes do Sistema de Administração dos Recursos de Tecnologia da Informação - SISP do Poder Executivo Federal. (Informações atualizadas conforme Portaria SGD/MGI nº 4.777, de 16 de junho de 2026)</t>
  </si>
  <si>
    <t>Perfis previstos na Portaria 750/2023</t>
  </si>
  <si>
    <t>Quantidades Estimadas BASA</t>
  </si>
  <si>
    <t>Orçamento Mensal</t>
  </si>
  <si>
    <t>Orçamento Anual</t>
  </si>
  <si>
    <t>Orçamento 60 Meses</t>
  </si>
  <si>
    <t>DITEC - ITEM ÚNICO</t>
  </si>
  <si>
    <t>Orçamento Item único</t>
  </si>
  <si>
    <t>Fonte 2:</t>
  </si>
  <si>
    <t>https://www.in.gov.br/web/dou/-/portaria-sgd/mgi-n-4.777-de-16-de-junho-de-2026-712893777</t>
  </si>
  <si>
    <t>Calculo PI-BASA</t>
  </si>
  <si>
    <t>Custo</t>
  </si>
  <si>
    <t>Fator de Ajuste do Perfil (FA)*</t>
  </si>
  <si>
    <t>ID</t>
  </si>
  <si>
    <t>Perfil Profissional de Referência</t>
  </si>
  <si>
    <t>Qtd. de Profissionais (QP) — ITEM ÚNICO</t>
  </si>
  <si>
    <t>Volume PI-BASA por mês (QP x FA) — ITEM ÚNICO</t>
  </si>
  <si>
    <t>Volume PI-BASA Total (Anual) — ITEM ÚNICO</t>
  </si>
  <si>
    <t>Coluna suprimida — ver observação</t>
  </si>
  <si>
    <t>Volume PI-BASA Total (60 meses) — ITEM ÚNICO</t>
  </si>
  <si>
    <t>1 PI-BASA</t>
  </si>
  <si>
    <t>-</t>
  </si>
  <si>
    <t>TOTAIS</t>
  </si>
  <si>
    <t>TOTAIS R$</t>
  </si>
  <si>
    <t>MEMÓRIA DE CÁLCULO DA MÉTRICA PI-BASA E DO DIMENSIONAMENTO DA VOLUMETRIA</t>
  </si>
  <si>
    <t>Documento de apoio ao Termo de Referência (item 11) e ao Estudo Técnico Preliminar (capítulo de estimativas preliminares dos preços).</t>
  </si>
  <si>
    <t>1. DEFINIÇÃO DA MÉTRICA</t>
  </si>
  <si>
    <t>PI-BASA (Profissional Ideal do Banco da Amazônia): unidade de medida de esforço mensal, correspondente a 160 (cento e sessenta) horas úteis de um profissional com perfil e desempenho ideais.</t>
  </si>
  <si>
    <t>2. ETAPAS DE FORMAÇÃO DO PREÇO</t>
  </si>
  <si>
    <t>Etapa</t>
  </si>
  <si>
    <t>Descrição / Fórmula</t>
  </si>
  <si>
    <t>Resultado</t>
  </si>
  <si>
    <t>a) Fonte salarial</t>
  </si>
  <si>
    <t>Mapa Salarial de Referência da Portaria SGD/MGI nº 750/2023, atualizado pela Portaria SGD/MGI nº 4.777, de 16/06/2026 (aba "Perfis"). Perfis não contemplados: pesquisa salarial de mercado (aba "PesquisasSalariais").</t>
  </si>
  <si>
    <t>Valores por perfil</t>
  </si>
  <si>
    <t>b) Custo mensal do perfil</t>
  </si>
  <si>
    <t>Custo do Perfil = Valor Salarial de Referência × Fator-K (1,98 a 2,08, conforme a Portaria).</t>
  </si>
  <si>
    <t>Coluna B da aba "PI-BASA"</t>
  </si>
  <si>
    <t>c) Definição do balizador</t>
  </si>
  <si>
    <t>Cientista de Dados Sênior: R$ 19.549,10 × 1,98 = R$ 38.707,22. Adotado como Fator de Ajuste igual a 1,0 por ser o perfil de maior senioridade e complexidade do certame.</t>
  </si>
  <si>
    <t>R$ 38.707,22</t>
  </si>
  <si>
    <t>d) Fator de Ajuste (FA)</t>
  </si>
  <si>
    <t>FA = Custo mensal do perfil ÷ R$ 38.707,22.</t>
  </si>
  <si>
    <t>Coluna C/H da aba "PI-BASA"</t>
  </si>
  <si>
    <t>e) Volume mensal</t>
  </si>
  <si>
    <t>Somatório de (Quantidade de Profissionais × Fator de Ajuste) para os 25 perfis.</t>
  </si>
  <si>
    <t>353,5585 PI-BASA/mês</t>
  </si>
  <si>
    <t>f) Volume total (60 meses)</t>
  </si>
  <si>
    <t>353,5585 × 60.</t>
  </si>
  <si>
    <t>21.213,510 PI-BASA (abreviado: 21.213,51)</t>
  </si>
  <si>
    <t>g) Valor global estimado</t>
  </si>
  <si>
    <t>21.213,510 × R$ 38.707,218 (valores integrais, sem arredondamento intermediário).</t>
  </si>
  <si>
    <t>R$ 821.115.956,12</t>
  </si>
  <si>
    <t>h) Valor anual estimado</t>
  </si>
  <si>
    <t>Valor global ÷ 5 anos.</t>
  </si>
  <si>
    <t>R$ 164.223.191,22</t>
  </si>
  <si>
    <t>i) Valor mensal estimado</t>
  </si>
  <si>
    <t>353,5585 × R$ 38.707,218.</t>
  </si>
  <si>
    <t>R$ 13.685.265,94</t>
  </si>
  <si>
    <t>3. MEMÓRIA DE DIMENSIONAMENTO DA VOLUMETRIA (498 PROFISSIONAIS)</t>
  </si>
  <si>
    <t>Parcela</t>
  </si>
  <si>
    <t>Origem do dimensionamento</t>
  </si>
  <si>
    <t>(i) Força de trabalho atual</t>
  </si>
  <si>
    <t>Profissionais terceirizados hoje dedicados ao suporte, sustentação e evolução do portfólio de produtos de software, distribuídos entre os instrumentos contratuais absorvidos por esta contratação. A identificação nominal desses instrumentos consta do Estudo Técnico Preliminar e da instrução do processo administrativo.</t>
  </si>
  <si>
    <t>(ii) Demanda reprimida</t>
  </si>
  <si>
    <t>Backlog priorizado do PDTI, notadamente nas frentes de Core Bancário, meios de pagamento e sistemas de crédito.</t>
  </si>
  <si>
    <t>(iii) Novas competências</t>
  </si>
  <si>
    <t>Capacidade adicional para competências não contratadas ou subdimensionadas nos instrumentos anteriores: ciência de dados, engenharia de inteligência artificial, observabilidade e DevSecOps, dimensionada pela estrutura de times multidisciplinares (squads) da MDS do Banco.</t>
  </si>
  <si>
    <t>498 profissionais — distribuição por perfil na aba "PI-BASA"; descrição dos perfis no Anexo V do TR.</t>
  </si>
  <si>
    <t>4. FONTES FINANCEIRAS UTILIZADAS</t>
  </si>
  <si>
    <t>Fonte</t>
  </si>
  <si>
    <t>Tipo</t>
  </si>
  <si>
    <t>Data de referência</t>
  </si>
  <si>
    <t>Informação adotada</t>
  </si>
  <si>
    <t>Onde foi aplicada</t>
  </si>
  <si>
    <t>Portaria SGD/MGI nº 750, de 20/03/2023</t>
  </si>
  <si>
    <t>Norma federal – modelo de contratação</t>
  </si>
  <si>
    <t>Março/2023</t>
  </si>
  <si>
    <t>Mapa Salarial de Referência, códigos de perfil e Fator-K</t>
  </si>
  <si>
    <t>Aba "Perfis"; item 11.1 do TR; Anexo V (descrição dos perfis)</t>
  </si>
  <si>
    <t>Portaria SGD/MGI nº 4.777, de 16/06/2026</t>
  </si>
  <si>
    <t>Norma federal – atualização salarial</t>
  </si>
  <si>
    <t>Junho/2026</t>
  </si>
  <si>
    <t>Valores salariais atualizados dos 25 perfis</t>
  </si>
  <si>
    <t>Aba "Perfis"; valor unitário do PI-BASA</t>
  </si>
  <si>
    <t>Pesquisas salariais de mercado</t>
  </si>
  <si>
    <t>Guias salariais e bases públicas de remuneração</t>
  </si>
  <si>
    <t>2026</t>
  </si>
  <si>
    <t>Média salarial dos perfis complementares não previstos na Portaria</t>
  </si>
  <si>
    <t>Aba "PesquisasSalariais"</t>
  </si>
  <si>
    <t>Métrica PI-BC – Banco Central do Brasil</t>
  </si>
  <si>
    <t>Referência metodológica</t>
  </si>
  <si>
    <t>—</t>
  </si>
  <si>
    <t>Modelo de unidade "Profissional Ideal" (parâmetro metodológico, sem uso de valores)</t>
  </si>
  <si>
    <t>Itens 11.3 do TR e levantamento de mercado do ETP</t>
  </si>
  <si>
    <t>Métrica USTIBB – Banco do Brasil</t>
  </si>
  <si>
    <t>Modelo de unidade de serviço técnico (parâmetro metodológico, sem uso de valores)</t>
  </si>
  <si>
    <t>Levantamento de mercado do ETP</t>
  </si>
  <si>
    <t>ADESÕES À ATA DE REGISTRO DE PREÇOS — LIMITES QUANTITATIVOS E GANHO DE ESCALA</t>
  </si>
  <si>
    <t>Documento de apoio aos subitens 31.3 e 31.4 do Termo de Referência e ao capítulo de objeto do Estudo Técnico Preliminar. Fundamento legal: art. 66, §1º, da Lei nº 13.303/2016, que faculta a adesão ao Sistema de Registro de Preços a qualquer órgão ou entidade responsável pela execução das atividades do art. 1º da mesma Lei — empresas públicas e sociedades de economia mista.</t>
  </si>
  <si>
    <t>1. BASE DE CÁLCULO E TETOS</t>
  </si>
  <si>
    <t>Parâmetro</t>
  </si>
  <si>
    <t>Critério</t>
  </si>
  <si>
    <t>Volume (PI-BASA)</t>
  </si>
  <si>
    <t>Referência no TR</t>
  </si>
  <si>
    <t>Quantitativo do gerenciador (Banco da Amazônia)</t>
  </si>
  <si>
    <t>Demanda própria dimensionada nesta planilha (353,5585 PI-BASA/mês × 60 meses)</t>
  </si>
  <si>
    <t>Item 11</t>
  </si>
  <si>
    <t>Quantitativo dos participantes</t>
  </si>
  <si>
    <t>Intenção de Registro de Preços encerrada em 31/08/2026 sem manifestações — nenhum participante</t>
  </si>
  <si>
    <t>Zero</t>
  </si>
  <si>
    <t>Subitem 31.3.3</t>
  </si>
  <si>
    <t>Base de cálculo dos tetos de adesão</t>
  </si>
  <si>
    <t>Gerenciador + participantes (enquanto não houver participantes, equivale ao gerenciador)</t>
  </si>
  <si>
    <t>Subitem 31.4.3</t>
  </si>
  <si>
    <t>Teto por estatal aderente (50%)</t>
  </si>
  <si>
    <t>50% da base de cálculo, por aderente</t>
  </si>
  <si>
    <t>Subitem 31.4.3, alínea "a"</t>
  </si>
  <si>
    <t>Teto global de adesões (200%)</t>
  </si>
  <si>
    <t>Dobro da base de cálculo, somadas todas as adesões</t>
  </si>
  <si>
    <t>Subitem 31.4.3, alínea "b"</t>
  </si>
  <si>
    <t>Volume máximo movimentável pela Ata</t>
  </si>
  <si>
    <t>Base de cálculo + teto global de adesões</t>
  </si>
  <si>
    <t>2. EFEITO FINANCEIRO PARA O BANCO DA AMAZÔNIA</t>
  </si>
  <si>
    <t>Item</t>
  </si>
  <si>
    <t>Valor</t>
  </si>
  <si>
    <t>Observação</t>
  </si>
  <si>
    <t>Valor global estimado — demanda do Banco (gerenciador)</t>
  </si>
  <si>
    <t>Único valor que onera o orçamento do Banco. Rubricas 82.010-5 e 27.031-8.</t>
  </si>
  <si>
    <t>Valor decorrente de participantes</t>
  </si>
  <si>
    <t>Zero — nenhum participante na IRP</t>
  </si>
  <si>
    <t>Corre à conta do orçamento de cada participante. Não onera o Banco.</t>
  </si>
  <si>
    <t>Valor decorrente de adesões</t>
  </si>
  <si>
    <t>Até o dobro do registrado, em volume</t>
  </si>
  <si>
    <t>Corre à conta do orçamento de cada aderente. Não onera o Banco, não gera obrigação nem responsabilidade para o gerenciador.</t>
  </si>
  <si>
    <t>3. VETORES DE GANHO DE ESCALA</t>
  </si>
  <si>
    <t>Vetor (ordem decrescente de efeito sobre o preço)</t>
  </si>
  <si>
    <t>Como se materializa</t>
  </si>
  <si>
    <t>Beneficiário direto</t>
  </si>
  <si>
    <t>(i) Agregação de demanda na fase de disputa — VETOR PRINCIPAL</t>
  </si>
  <si>
    <t>O quantitativo dos participantes apurado na IRP integra o volume efetivamente disputado no certame. Por ser demanda certa e conhecida no momento da proposta, produz efeito direto e imediato sobre o preço unitário ofertado por PI-BASA.</t>
  </si>
  <si>
    <t>Banco da Amazônia (preço)</t>
  </si>
  <si>
    <t>(ii) Aumento da atratividade e da competitividade</t>
  </si>
  <si>
    <t>A perspectiva de atender múltiplas estatais amplia o interesse de empresas de grande porte, elevando o número de licitantes qualificados e a pressão competitiva sobre o preço.</t>
  </si>
  <si>
    <t>(iii) Diluição de custos fixos da contratada — vetor acessório</t>
  </si>
  <si>
    <t>Estrutura de recrutamento e seleção, gestão de pessoas, plano de capacitação, ferramental de engenharia e overhead administrativo são custos majoritariamente fixos frente ao volume. Volume maior os dilui, com efeito sobre a exequibilidade e a sustentabilidade do preço. Acessório porque a adesão posterior é expectativa, e não demanda certa.</t>
  </si>
  <si>
    <t>Banco da Amazônia (exequibilidade)</t>
  </si>
  <si>
    <t>(iv) Economia processual</t>
  </si>
  <si>
    <t>Um único procedimento licitatório substitui certames autônomos de estatais congêneres, suprimindo em cada uma os custos de planejamento, pesquisa de preços, publicação, julgamento e fase recursal.</t>
  </si>
  <si>
    <t>Administração Pública</t>
  </si>
  <si>
    <t>(v) Padronização metodológica</t>
  </si>
  <si>
    <t>Difusão da métrica PI-BASA e do modelo de remuneração por resultados entre estatais, favorecendo comparabilidade de preços, série histórica e amadurecimento do mercado.</t>
  </si>
  <si>
    <t>Ausência de ônus financeiro direto (com ônus de gestão assumido)</t>
  </si>
  <si>
    <t>O preço registrado é fixo; as adesões não geram despesa, obrigação de pagamento ou responsabilidade contratual para o Banco. Assume-se, contudo, ônus de gestão: análise dos pedidos, controle de saldo por aderente e monitoramento da capacidade de atendimento — absorvido pela estrutura de fiscalização já prevista.</t>
  </si>
  <si>
    <t>Banco da Amazônia</t>
  </si>
  <si>
    <t>4. SALVAGUARDAS</t>
  </si>
  <si>
    <t>Salvaguarda</t>
  </si>
  <si>
    <t>Universo de aderentes restrito a empresas públicas e sociedades de economia mista (art. 1º da Lei nº 13.303/2016)</t>
  </si>
  <si>
    <t>Subitem 31.4.2</t>
  </si>
  <si>
    <t>Teto por aderente (50%) e teto global de adesões (200%)</t>
  </si>
  <si>
    <t>Autorização prévia do gerenciador e anuência da detentora do registro, que pode recusar sem penalidade</t>
  </si>
  <si>
    <t>Subitem 31.4.4</t>
  </si>
  <si>
    <t>Reprodução integral das condições registradas: perfis, Fatores de Ajuste, IMR e requisitos de segurança da informação</t>
  </si>
  <si>
    <t>Subitem 31.4.5</t>
  </si>
  <si>
    <t>Indeferimento motivado de pedidos que excedam limites, comprometam o atendimento ao gerenciador ou partam de entidade não elegível</t>
  </si>
  <si>
    <t>Subitem 31.4.6</t>
  </si>
  <si>
    <t>Suspensão de novas adesões em caso de degradação dos indicadores do IMR atribuível a sobrecarga</t>
  </si>
  <si>
    <t>Subitem 31.4.8</t>
  </si>
  <si>
    <t>Compatibilidade entre volume agregado e capacidade comprovada: acima do dobro do volume mensal do gerenciador, novas adesões exigem comprovação documental adicional de capacidade</t>
  </si>
  <si>
    <t>Subitem 31.4.9</t>
  </si>
  <si>
    <t>Vinculação do quantitativo do gerenciador ao seu próprio dimensionamento, sem majoração em razão da previsão de adesões</t>
  </si>
  <si>
    <t>Subitem 31.4.10</t>
  </si>
  <si>
    <t>Consumo mínimo de 30% incidente apenas sobre o quantitativo do gerenciador</t>
  </si>
  <si>
    <t>Subitem 31.5</t>
  </si>
  <si>
    <t>Tabela de Perfis Complementares e Referências Salariais</t>
  </si>
  <si>
    <t>Análise Dinâmica</t>
  </si>
  <si>
    <t>Perfil Profissional (Complementar)</t>
  </si>
  <si>
    <t>Ref. 1 (Média/Base)</t>
  </si>
  <si>
    <t>Ref. 2 (Média/Base)</t>
  </si>
  <si>
    <t>Ref. 3 (Média/Base)</t>
  </si>
  <si>
    <t>Fonte de Referência (Links)</t>
  </si>
  <si>
    <t>Média Salarial Final</t>
  </si>
  <si>
    <t>Glassdoor</t>
  </si>
  <si>
    <t>Robert Half</t>
  </si>
  <si>
    <t>Arquiteto de Soluções - ServiceNow</t>
  </si>
  <si>
    <t>Desenvolvendo..</t>
  </si>
  <si>
    <t>Agile Coach</t>
  </si>
  <si>
    <t>Dev. Software - ServiceNow (P/S)</t>
  </si>
  <si>
    <t>Arquiteto Oracle PeopleSoft - Sênior</t>
  </si>
  <si>
    <t>Especialista OpenShift / Kubernetes</t>
  </si>
  <si>
    <t>Adm / Especialista Red Hat - Sênior</t>
  </si>
  <si>
    <t>Especialista Monitoramento/Observ.</t>
  </si>
  <si>
    <t>Especialista Integração / APIs</t>
  </si>
  <si>
    <t>Desenvolvedor PeopleSoft Sênior</t>
  </si>
  <si>
    <t>https://www.glassdoor.com.br/Job/index.htm</t>
  </si>
  <si>
    <t>Disponível</t>
  </si>
  <si>
    <t>https://www.roberthalf.com/br/pt/insights/guia-salarial</t>
  </si>
  <si>
    <t>https://br.talent.com/</t>
  </si>
  <si>
    <t>Base salarial frágil</t>
  </si>
  <si>
    <t>https://www.payscale.com/</t>
  </si>
  <si>
    <t>Pago</t>
  </si>
  <si>
    <t>https://www.vagas.com.br/</t>
  </si>
  <si>
    <t>https://www.salario.com.br/tabela-salarial/</t>
  </si>
  <si>
    <t>Salários Base</t>
  </si>
  <si>
    <t>COD PERFIL</t>
  </si>
  <si>
    <t>PERFIL</t>
  </si>
  <si>
    <t>Salário</t>
  </si>
  <si>
    <t>FATOR-K</t>
  </si>
  <si>
    <t>Arquiteto deSoftware- Pleno</t>
  </si>
  <si>
    <t>Arquiteto deSoftware- Sênior</t>
  </si>
  <si>
    <t>Desenvolvedor deSoftware- Júnior</t>
  </si>
  <si>
    <t>Desenvolvedor deSoftware- Pleno</t>
  </si>
  <si>
    <t>Desenvolvedor deSoftware- Sênior</t>
  </si>
  <si>
    <t>Engenheiro de IA Júnior</t>
  </si>
  <si>
    <t>Engenheiro de IA Pleno</t>
  </si>
  <si>
    <t>Engenheiro de IA Sênior</t>
  </si>
  <si>
    <t>5. RESULTADO DA INTENÇÃO DE REGISTRO DE PREÇOS (IRP)</t>
  </si>
  <si>
    <t>Etapa</t>
  </si>
  <si>
    <t>Data / Resultado</t>
  </si>
  <si>
    <t>Registro</t>
  </si>
  <si>
    <t>Encaminhamento da IRP</t>
  </si>
  <si>
    <t>19/08/2026</t>
  </si>
  <si>
    <t>Intenção de Registro de Preços encaminhada ao Portal de Compras do Governo Federal (compras.gov.br), na forma do subitem 31.3.3 do Termo de Referência.</t>
  </si>
  <si>
    <t>Período de divulgação pública</t>
  </si>
  <si>
    <t>20/08/2026 a 31/08/2026</t>
  </si>
  <si>
    <t>Divulgação por 8 (oito) dias úteis — 20, 21, 24, 25, 26, 27, 28 e 31 de agosto de 2026 —, atendendo ao prazo mínimo do subitem 31.3.3.1 do Termo de Referência.</t>
  </si>
  <si>
    <t>Manifestações recebidas</t>
  </si>
  <si>
    <t>Nenhuma</t>
  </si>
  <si>
    <t>Encerrado o prazo, não houve manifestação de interesse de qualquer órgão ou entidade.</t>
  </si>
  <si>
    <t>Participantes na Ata</t>
  </si>
  <si>
    <t>Zero</t>
  </si>
  <si>
    <t>O Banco da Amazônia S.A. figura como único detentor de quantitativo registrado, na condição de gerenciador.</t>
  </si>
  <si>
    <t>Quantitativo registrado</t>
  </si>
  <si>
    <t>21.213,51 PI-BASA</t>
  </si>
  <si>
    <t>Mantido integralmente o quantitativo dimensionado para o gerenciador: 498 profissionais e 353,5585 PI-BASA mensais ao longo de 60 meses, sem acréscimo por demanda de terceiros.</t>
  </si>
  <si>
    <t>Valor global estimado</t>
  </si>
  <si>
    <t>R$ 821.115.956,12</t>
  </si>
  <si>
    <t>Corresponde exclusivamente à demanda própria do Banco. Sem impacto orçamentário adicional decorrente da IRP.</t>
  </si>
  <si>
    <t>Base de cálculo dos tetos de adesão</t>
  </si>
  <si>
    <t>21.213,51 PI-BASA</t>
  </si>
  <si>
    <t>Na ausência de participantes, a base equivale ao quantitativo do gerenciador, na forma do subitem 31.4.3 do Termo de Referência.</t>
  </si>
  <si>
    <t>Faculdade de adesão posterior</t>
  </si>
  <si>
    <t>Preservada</t>
  </si>
  <si>
    <t>A ausência de manifestações na IRP não suprime a adesão posterior por empresas estatais (subitem 31.4). Nesta etapa, nenhuma adesão é considerada no dimensionamento, na estimativa ou na qualificação técnica.</t>
  </si>
  <si>
    <t>Prosseguimento do certame</t>
  </si>
  <si>
    <t>Não obstado</t>
  </si>
  <si>
    <t>A ausência de manifestações não impede o prosseguimento, na forma expressa do subitem 31.3.3.4 do Termo de Referência.</t>
  </si>
  <si>
    <t>Documentação comprobatória</t>
  </si>
  <si>
    <t>Processo nº {{NUP}}</t>
  </si>
  <si>
    <t>Comprovantes de encaminhamento e de divulgação da IRP e relatório de encerramento sem manifestações integram a instrução processual.</t>
  </si>
  <si>
    <t>Nota (versão de publicação): as abas de apoio "Salario_..." foram suprimidas desta versão do arquivo, que acompanha o Edital. Os valores da coluna "Média Salarial Final" e das colunas de referência permanecem idênticos aos da versão completa mantida nos autos do processo, sendo aqui apresentados de forma estática. Nenhum valor foi alterado.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</si>
</sst>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$&quot;\ #,##0;[Red]\-&quot;R$&quot;\ #,##0"/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_ ;\-#,##0\ "/>
    <numFmt numFmtId="165" formatCode="_-* #,##0.0000_-;\-* #,##0.0000_-;_-* &quot;-&quot;??_-;_-@_-"/>
    <numFmt numFmtId="166" formatCode="_-* #,##0.0000_-;\-* #,##0.0000_-;_-* &quot;-&quot;??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555555"/>
      <name val="Arial"/>
      <family val="2"/>
    </font>
    <font>
      <b/>
      <sz val="10"/>
      <color rgb="FF555555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b/>
      <sz val="13.5"/>
      <color rgb="FF1F1F1F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Calibri"/>
    </font>
    <font>
      <b/>
      <sz val="11"/>
      <name val="Calibri"/>
    </font>
    <font>
      <b/>
      <sz val="12"/>
      <name val="Calibri"/>
    </font>
    <font>
      <b/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</patternFill>
    </fill>
    <fill>
      <patternFill patternType="solid">
        <fgColor rgb="FFFFFF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/>
    <xf numFmtId="0" fontId="6" fillId="0" borderId="0"/>
    <xf numFmtId="44" fontId="1" fillId="0" borderId="0"/>
    <xf numFmtId="0" fontId="8" fillId="0" borderId="0"/>
    <xf numFmtId="9" fontId="1" fillId="0" borderId="0"/>
  </cellStyleXfs>
  <cellXfs count="91">
    <xf numFmtId="0" fontId="0" fillId="0" borderId="0" xfId="0"/>
    <xf numFmtId="0" fontId="3" fillId="2" borderId="0" xfId="0" applyFont="1" applyFill="1" applyAlignment="1">
      <alignment horizontal="righ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 readingOrder="1"/>
    </xf>
    <xf numFmtId="0" fontId="0" fillId="0" borderId="1" xfId="0" applyBorder="1"/>
    <xf numFmtId="0" fontId="9" fillId="0" borderId="0" xfId="0" applyFont="1" applyAlignment="1">
      <alignment vertical="center" readingOrder="1"/>
    </xf>
    <xf numFmtId="0" fontId="0" fillId="0" borderId="0" xfId="0" applyAlignment="1">
      <alignment vertical="center" readingOrder="1"/>
    </xf>
    <xf numFmtId="0" fontId="11" fillId="0" borderId="0" xfId="0" applyFont="1" applyAlignment="1">
      <alignment vertical="center" readingOrder="1"/>
    </xf>
    <xf numFmtId="0" fontId="10" fillId="0" borderId="0" xfId="0" applyFont="1" applyAlignment="1">
      <alignment horizontal="left" vertical="center" indent="1" readingOrder="1"/>
    </xf>
    <xf numFmtId="0" fontId="10" fillId="0" borderId="0" xfId="0" applyFont="1" applyAlignment="1">
      <alignment vertical="center" readingOrder="1"/>
    </xf>
    <xf numFmtId="0" fontId="8" fillId="0" borderId="1" xfId="4" applyBorder="1"/>
    <xf numFmtId="0" fontId="8" fillId="0" borderId="1" xfId="4" applyBorder="1" applyAlignment="1">
      <alignment horizontal="left" vertical="center" indent="1" readingOrder="1"/>
    </xf>
    <xf numFmtId="0" fontId="12" fillId="0" borderId="1" xfId="0" applyFont="1" applyBorder="1" applyAlignment="1">
      <alignment horizontal="left" vertical="center" wrapText="1" indent="1" readingOrder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4" fontId="15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10" fontId="0" fillId="0" borderId="0" xfId="5" applyNumberFormat="1" applyFont="1"/>
    <xf numFmtId="0" fontId="13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indent="1"/>
    </xf>
    <xf numFmtId="0" fontId="1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 indent="1"/>
    </xf>
    <xf numFmtId="0" fontId="2" fillId="3" borderId="11" xfId="0" applyFont="1" applyFill="1" applyBorder="1" applyAlignment="1">
      <alignment horizontal="left" vertical="center" wrapText="1" indent="1"/>
    </xf>
    <xf numFmtId="0" fontId="2" fillId="3" borderId="12" xfId="0" applyFont="1" applyFill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 indent="1"/>
    </xf>
    <xf numFmtId="0" fontId="2" fillId="3" borderId="6" xfId="0" applyFont="1" applyFill="1" applyBorder="1" applyAlignment="1">
      <alignment horizontal="left" vertical="center" wrapText="1" indent="1"/>
    </xf>
    <xf numFmtId="0" fontId="14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44" fontId="2" fillId="2" borderId="1" xfId="3" applyFont="1" applyFill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center" vertical="center" wrapText="1"/>
    </xf>
    <xf numFmtId="164" fontId="0" fillId="0" borderId="6" xfId="1" applyNumberFormat="1" applyFont="1" applyBorder="1" applyAlignment="1">
      <alignment horizontal="center" vertical="center"/>
    </xf>
    <xf numFmtId="44" fontId="0" fillId="0" borderId="6" xfId="3" applyFont="1" applyBorder="1"/>
    <xf numFmtId="44" fontId="0" fillId="0" borderId="14" xfId="3" applyFont="1" applyBorder="1"/>
    <xf numFmtId="164" fontId="0" fillId="0" borderId="8" xfId="0" applyNumberFormat="1" applyBorder="1" applyAlignment="1">
      <alignment horizontal="center" vertical="center"/>
    </xf>
    <xf numFmtId="44" fontId="0" fillId="0" borderId="8" xfId="0" applyNumberFormat="1" applyBorder="1"/>
    <xf numFmtId="44" fontId="0" fillId="0" borderId="15" xfId="0" applyNumberFormat="1" applyBorder="1"/>
    <xf numFmtId="0" fontId="13" fillId="8" borderId="1" xfId="0" applyFont="1" applyFill="1" applyBorder="1" applyAlignment="1">
      <alignment horizontal="center" vertical="center" wrapText="1"/>
    </xf>
    <xf numFmtId="8" fontId="0" fillId="0" borderId="0" xfId="0" applyNumberFormat="1"/>
    <xf numFmtId="8" fontId="0" fillId="0" borderId="1" xfId="0" applyNumberFormat="1" applyBorder="1"/>
    <xf numFmtId="165" fontId="0" fillId="0" borderId="1" xfId="1" applyNumberFormat="1" applyFont="1" applyBorder="1"/>
    <xf numFmtId="43" fontId="0" fillId="0" borderId="0" xfId="1" applyFont="1"/>
    <xf numFmtId="43" fontId="15" fillId="0" borderId="1" xfId="0" applyNumberFormat="1" applyFont="1" applyBorder="1" applyAlignment="1">
      <alignment vertical="center" wrapText="1"/>
    </xf>
    <xf numFmtId="165" fontId="15" fillId="0" borderId="1" xfId="0" applyNumberFormat="1" applyFont="1" applyBorder="1" applyAlignment="1">
      <alignment vertical="center" wrapText="1"/>
    </xf>
    <xf numFmtId="44" fontId="0" fillId="0" borderId="0" xfId="0" applyNumberFormat="1"/>
    <xf numFmtId="0" fontId="0" fillId="8" borderId="0" xfId="0" applyFill="1"/>
    <xf numFmtId="8" fontId="0" fillId="8" borderId="1" xfId="0" applyNumberFormat="1" applyFill="1" applyBorder="1"/>
    <xf numFmtId="165" fontId="0" fillId="7" borderId="1" xfId="1" applyNumberFormat="1" applyFont="1" applyFill="1" applyBorder="1"/>
    <xf numFmtId="44" fontId="0" fillId="0" borderId="0" xfId="3" applyFont="1"/>
    <xf numFmtId="43" fontId="13" fillId="0" borderId="4" xfId="0" applyNumberFormat="1" applyFont="1" applyBorder="1" applyAlignment="1">
      <alignment vertical="center" wrapText="1"/>
    </xf>
    <xf numFmtId="43" fontId="14" fillId="0" borderId="4" xfId="1" applyFont="1" applyBorder="1" applyAlignment="1">
      <alignment vertical="center" wrapText="1"/>
    </xf>
    <xf numFmtId="44" fontId="0" fillId="0" borderId="1" xfId="3" applyFont="1" applyBorder="1"/>
    <xf numFmtId="166" fontId="0" fillId="0" borderId="0" xfId="0" applyNumberFormat="1"/>
    <xf numFmtId="0" fontId="17" fillId="8" borderId="0" xfId="0" applyFont="1" applyFill="1"/>
    <xf numFmtId="0" fontId="0" fillId="0" borderId="0" xfId="0" applyAlignment="1">
      <alignment vertical="top" wrapText="1"/>
    </xf>
    <xf numFmtId="0" fontId="18" fillId="0" borderId="0" xfId="0" applyFont="1"/>
    <xf numFmtId="0" fontId="18" fillId="8" borderId="0" xfId="0" applyFont="1" applyFill="1" applyAlignment="1">
      <alignment vertical="top" wrapText="1"/>
    </xf>
    <xf numFmtId="6" fontId="9" fillId="0" borderId="1" xfId="0" applyNumberFormat="1" applyFont="1" applyBorder="1" applyAlignment="1">
      <alignment horizontal="left" vertical="center" wrapText="1" indent="1" readingOrder="1"/>
    </xf>
    <xf numFmtId="6" fontId="10" fillId="0" borderId="1" xfId="0" applyNumberFormat="1" applyFont="1" applyBorder="1" applyAlignment="1">
      <alignment horizontal="left" vertical="center" wrapText="1" indent="1" readingOrder="1"/>
    </xf>
    <xf numFmtId="44" fontId="0" fillId="0" borderId="1" xfId="0" applyNumberFormat="1" applyBorder="1"/>
    <xf numFmtId="0" fontId="19" fillId="9" borderId="0" xfId="0" applyFont="1" applyFill="1"/>
    <xf numFmtId="0" fontId="20" fillId="0" borderId="0" xfId="0" applyFont="1"/>
    <xf numFmtId="0" fontId="20" fillId="9" borderId="0" xfId="0" applyFont="1" applyFill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4" fontId="16" fillId="0" borderId="1" xfId="3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3" fillId="2" borderId="8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5" fillId="3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2" xfId="0" applyBorder="1"/>
    <xf numFmtId="0" fontId="4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7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6">
    <cellStyle name="Hiperlink" xfId="4" builtinId="8"/>
    <cellStyle name="Moeda" xfId="3" builtinId="4"/>
    <cellStyle name="Normal" xfId="0" builtinId="0"/>
    <cellStyle name="Normal 2" xfId="2" xr:uid="{00000000-0005-0000-0000-000002000000}"/>
    <cellStyle name="Porcentagem" xfId="5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lario.com.br/tabela-salarial/" TargetMode="External"/><Relationship Id="rId2" Type="http://schemas.openxmlformats.org/officeDocument/2006/relationships/hyperlink" Target="https://www.vagas.com.br/" TargetMode="External"/><Relationship Id="rId1" Type="http://schemas.openxmlformats.org/officeDocument/2006/relationships/hyperlink" Target="https://www.paysca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C3:H5"/>
  <sheetViews>
    <sheetView showGridLines="0" tabSelected="1" workbookViewId="0">
      <selection activeCell="K5" sqref="K5"/>
    </sheetView>
  </sheetViews>
  <sheetFormatPr defaultRowHeight="14.4" x14ac:dyDescent="0.3"/>
  <cols>
    <col min="4" max="4" width="60.6640625" customWidth="1"/>
    <col min="5" max="5" width="12.44140625" customWidth="1"/>
    <col min="6" max="6" width="13.33203125" customWidth="1"/>
    <col min="7" max="7" width="13.88671875" customWidth="1"/>
    <col min="8" max="8" width="18.6640625" customWidth="1"/>
  </cols>
  <sheetData>
    <row r="3" spans="3:8" ht="14.4" customHeight="1" x14ac:dyDescent="0.3"/>
    <row r="4" spans="3:8" ht="38.25" customHeight="1" x14ac:dyDescent="0.3">
      <c r="C4" s="69" t="s">
        <v>0</v>
      </c>
      <c r="D4" s="69" t="s">
        <v>1</v>
      </c>
      <c r="E4" s="69" t="s">
        <v>2</v>
      </c>
      <c r="F4" s="69" t="s">
        <v>3</v>
      </c>
      <c r="G4" s="69" t="s">
        <v>4</v>
      </c>
      <c r="H4" s="69" t="s">
        <v>5</v>
      </c>
    </row>
    <row r="5" spans="3:8" ht="81.599999999999994" customHeight="1" x14ac:dyDescent="0.3">
      <c r="C5" s="71">
        <v>1</v>
      </c>
      <c r="D5" s="70" t="s">
        <v>6</v>
      </c>
      <c r="E5" s="71">
        <v>27324</v>
      </c>
      <c r="F5" s="72">
        <f>'PI-BASA'!L29</f>
        <v>21213.51</v>
      </c>
      <c r="G5" s="70" t="s">
        <v>7</v>
      </c>
      <c r="H5" s="73">
        <f>'PI-BASA'!$B$24</f>
        <v>38707.217999999993</v>
      </c>
    </row>
  </sheetData>
  <pageMargins left="0.511811024" right="0.511811024" top="0.78740157499999996" bottom="0.78740157499999996" header="0.31496062000000002" footer="0.31496062000000002"/>
  <pageSetup paperSize="9" orientation="portrait"/>
  <headerFooter>
    <oddHeader>&amp;R&amp;"Aptos"&amp;12&amp;K000000 #INTERNA&amp;1#_x000D_&amp;"Calibri"&amp;11&amp;K000000&amp;"Calibri"&amp;11&amp;K000000&amp;"Aptos"&amp;1 &amp;K000000 #RESTRITA#_x000D_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B1:I37"/>
  <sheetViews>
    <sheetView showGridLines="0" topLeftCell="A12" zoomScaleNormal="100" workbookViewId="0">
      <selection activeCell="H30" sqref="H30"/>
    </sheetView>
  </sheetViews>
  <sheetFormatPr defaultRowHeight="14.4" x14ac:dyDescent="0.3"/>
  <cols>
    <col min="1" max="1" width="5.33203125" customWidth="1"/>
    <col min="2" max="2" width="18.5546875" customWidth="1"/>
    <col min="3" max="3" width="43.44140625" customWidth="1"/>
    <col min="4" max="4" width="15" customWidth="1"/>
    <col min="5" max="5" width="11.6640625" customWidth="1"/>
    <col min="6" max="6" width="12.33203125" style="33" customWidth="1"/>
    <col min="7" max="7" width="23.109375" bestFit="1" customWidth="1"/>
    <col min="8" max="8" width="25.33203125" customWidth="1"/>
    <col min="9" max="9" width="21.44140625" customWidth="1"/>
  </cols>
  <sheetData>
    <row r="1" spans="2:9" ht="21" customHeight="1" x14ac:dyDescent="0.4">
      <c r="B1" s="83" t="s">
        <v>8</v>
      </c>
      <c r="C1" s="84"/>
      <c r="D1" s="84"/>
      <c r="E1" s="84"/>
      <c r="F1" s="85"/>
    </row>
    <row r="2" spans="2:9" ht="75.599999999999994" customHeight="1" thickBot="1" x14ac:dyDescent="0.35">
      <c r="B2" s="74" t="s">
        <v>80</v>
      </c>
      <c r="C2" s="75"/>
      <c r="D2" s="75"/>
      <c r="E2" s="75"/>
      <c r="F2" s="76"/>
    </row>
    <row r="3" spans="2:9" ht="63.75" customHeight="1" thickBot="1" x14ac:dyDescent="0.35">
      <c r="B3" s="80" t="s">
        <v>81</v>
      </c>
      <c r="C3" s="81"/>
      <c r="D3" s="81"/>
      <c r="E3" s="82"/>
      <c r="F3" s="23" t="s">
        <v>82</v>
      </c>
      <c r="G3" s="23" t="s">
        <v>83</v>
      </c>
      <c r="H3" s="23" t="s">
        <v>84</v>
      </c>
      <c r="I3" s="24" t="s">
        <v>85</v>
      </c>
    </row>
    <row r="4" spans="2:9" ht="25.5" customHeight="1" x14ac:dyDescent="0.3">
      <c r="B4" s="25" t="s">
        <v>9</v>
      </c>
      <c r="C4" s="26" t="s">
        <v>10</v>
      </c>
      <c r="D4" s="26" t="s">
        <v>11</v>
      </c>
      <c r="E4" s="27" t="s">
        <v>12</v>
      </c>
      <c r="F4" s="28" t="s">
        <v>86</v>
      </c>
      <c r="G4" s="25" t="s">
        <v>87</v>
      </c>
      <c r="H4" s="25" t="s">
        <v>87</v>
      </c>
      <c r="I4" s="29" t="s">
        <v>87</v>
      </c>
    </row>
    <row r="5" spans="2:9" x14ac:dyDescent="0.3">
      <c r="B5" s="20" t="s">
        <v>15</v>
      </c>
      <c r="C5" s="3" t="s">
        <v>16</v>
      </c>
      <c r="D5" s="35">
        <v>19078.14</v>
      </c>
      <c r="E5" s="36">
        <v>1.98</v>
      </c>
      <c r="F5" s="37">
        <v>27</v>
      </c>
      <c r="G5" s="38">
        <f t="shared" ref="G5" si="0">(D5*E5)*F5</f>
        <v>1019917.3644</v>
      </c>
      <c r="H5" s="38">
        <f t="shared" ref="H5:H29" si="1">G5*12</f>
        <v>12239008.3728</v>
      </c>
      <c r="I5" s="39">
        <f t="shared" ref="I5:I29" si="2">H5*5</f>
        <v>61195041.864</v>
      </c>
    </row>
    <row r="6" spans="2:9" x14ac:dyDescent="0.3">
      <c r="B6" s="20" t="s">
        <v>19</v>
      </c>
      <c r="C6" s="3" t="s">
        <v>20</v>
      </c>
      <c r="D6" s="35">
        <v>8616.67</v>
      </c>
      <c r="E6" s="36">
        <v>2.06</v>
      </c>
      <c r="F6" s="37">
        <v>10</v>
      </c>
      <c r="G6" s="38">
        <f t="shared" ref="G6:G29" si="3">(D6*E6)*F6</f>
        <v>177503.40200000003</v>
      </c>
      <c r="H6" s="38">
        <f t="shared" si="1"/>
        <v>2130040.8240000005</v>
      </c>
      <c r="I6" s="39">
        <f t="shared" si="2"/>
        <v>10650204.120000003</v>
      </c>
    </row>
    <row r="7" spans="2:9" x14ac:dyDescent="0.3">
      <c r="B7" s="20" t="s">
        <v>21</v>
      </c>
      <c r="C7" s="3" t="s">
        <v>22</v>
      </c>
      <c r="D7" s="35">
        <v>13883.33</v>
      </c>
      <c r="E7" s="36">
        <v>2</v>
      </c>
      <c r="F7" s="37">
        <v>25</v>
      </c>
      <c r="G7" s="38">
        <f t="shared" si="3"/>
        <v>694166.5</v>
      </c>
      <c r="H7" s="38">
        <f t="shared" si="1"/>
        <v>8329998</v>
      </c>
      <c r="I7" s="39">
        <f t="shared" si="2"/>
        <v>41649990</v>
      </c>
    </row>
    <row r="8" spans="2:9" x14ac:dyDescent="0.3">
      <c r="B8" s="20" t="s">
        <v>23</v>
      </c>
      <c r="C8" s="3" t="s">
        <v>290</v>
      </c>
      <c r="D8" s="35">
        <v>6687.85</v>
      </c>
      <c r="E8" s="36">
        <v>2.11</v>
      </c>
      <c r="F8" s="37">
        <v>10</v>
      </c>
      <c r="G8" s="38">
        <f t="shared" si="3"/>
        <v>141113.63500000001</v>
      </c>
      <c r="H8" s="38">
        <f t="shared" si="1"/>
        <v>1693363.62</v>
      </c>
      <c r="I8" s="39">
        <f t="shared" si="2"/>
        <v>8466818.1000000015</v>
      </c>
    </row>
    <row r="9" spans="2:9" x14ac:dyDescent="0.3">
      <c r="B9" s="20" t="s">
        <v>24</v>
      </c>
      <c r="C9" s="3" t="s">
        <v>25</v>
      </c>
      <c r="D9" s="35">
        <v>11023.35</v>
      </c>
      <c r="E9" s="36">
        <v>2.0299999999999998</v>
      </c>
      <c r="F9" s="37">
        <v>25</v>
      </c>
      <c r="G9" s="38">
        <f t="shared" si="3"/>
        <v>559435.01249999995</v>
      </c>
      <c r="H9" s="38">
        <f t="shared" si="1"/>
        <v>6713220.1499999994</v>
      </c>
      <c r="I9" s="39">
        <f t="shared" si="2"/>
        <v>33566100.75</v>
      </c>
    </row>
    <row r="10" spans="2:9" x14ac:dyDescent="0.3">
      <c r="B10" s="20" t="s">
        <v>26</v>
      </c>
      <c r="C10" s="3" t="s">
        <v>27</v>
      </c>
      <c r="D10" s="35">
        <v>16205.18</v>
      </c>
      <c r="E10" s="36">
        <v>1.99</v>
      </c>
      <c r="F10" s="37">
        <v>65</v>
      </c>
      <c r="G10" s="38">
        <f t="shared" si="3"/>
        <v>2096140.0330000001</v>
      </c>
      <c r="H10" s="38">
        <f t="shared" si="1"/>
        <v>25153680.396000002</v>
      </c>
      <c r="I10" s="39">
        <f t="shared" si="2"/>
        <v>125768401.98</v>
      </c>
    </row>
    <row r="11" spans="2:9" x14ac:dyDescent="0.3">
      <c r="B11" s="20" t="s">
        <v>28</v>
      </c>
      <c r="C11" s="3" t="s">
        <v>29</v>
      </c>
      <c r="D11" s="35">
        <v>6757.02</v>
      </c>
      <c r="E11" s="36">
        <v>2.1</v>
      </c>
      <c r="F11" s="37">
        <v>10</v>
      </c>
      <c r="G11" s="38">
        <f t="shared" si="3"/>
        <v>141897.42000000001</v>
      </c>
      <c r="H11" s="38">
        <f t="shared" si="1"/>
        <v>1702769.04</v>
      </c>
      <c r="I11" s="39">
        <f t="shared" si="2"/>
        <v>8513845.1999999993</v>
      </c>
    </row>
    <row r="12" spans="2:9" x14ac:dyDescent="0.3">
      <c r="B12" s="20" t="s">
        <v>30</v>
      </c>
      <c r="C12" s="3" t="s">
        <v>31</v>
      </c>
      <c r="D12" s="35">
        <v>9561.11</v>
      </c>
      <c r="E12" s="36">
        <v>2.04</v>
      </c>
      <c r="F12" s="37">
        <v>15</v>
      </c>
      <c r="G12" s="38">
        <f t="shared" si="3"/>
        <v>292569.96600000001</v>
      </c>
      <c r="H12" s="38">
        <f t="shared" si="1"/>
        <v>3510839.5920000002</v>
      </c>
      <c r="I12" s="39">
        <f t="shared" si="2"/>
        <v>17554197.960000001</v>
      </c>
    </row>
    <row r="13" spans="2:9" x14ac:dyDescent="0.3">
      <c r="B13" s="20" t="s">
        <v>32</v>
      </c>
      <c r="C13" s="3" t="s">
        <v>33</v>
      </c>
      <c r="D13" s="35">
        <v>12193.99</v>
      </c>
      <c r="E13" s="36">
        <v>2.02</v>
      </c>
      <c r="F13" s="37">
        <v>50</v>
      </c>
      <c r="G13" s="38">
        <f t="shared" si="3"/>
        <v>1231592.99</v>
      </c>
      <c r="H13" s="38">
        <f t="shared" si="1"/>
        <v>14779115.879999999</v>
      </c>
      <c r="I13" s="39">
        <f t="shared" si="2"/>
        <v>73895579.399999991</v>
      </c>
    </row>
    <row r="14" spans="2:9" x14ac:dyDescent="0.3">
      <c r="B14" s="20" t="s">
        <v>34</v>
      </c>
      <c r="C14" s="3" t="s">
        <v>35</v>
      </c>
      <c r="D14" s="35">
        <v>7588.47</v>
      </c>
      <c r="E14" s="36">
        <v>2.08</v>
      </c>
      <c r="F14" s="37">
        <v>15</v>
      </c>
      <c r="G14" s="38">
        <f t="shared" si="3"/>
        <v>236760.26400000002</v>
      </c>
      <c r="H14" s="38">
        <f t="shared" si="1"/>
        <v>2841123.1680000005</v>
      </c>
      <c r="I14" s="39">
        <f t="shared" si="2"/>
        <v>14205615.840000004</v>
      </c>
    </row>
    <row r="15" spans="2:9" x14ac:dyDescent="0.3">
      <c r="B15" s="20" t="s">
        <v>36</v>
      </c>
      <c r="C15" s="3" t="s">
        <v>37</v>
      </c>
      <c r="D15" s="35">
        <v>11071.12</v>
      </c>
      <c r="E15" s="36">
        <v>2.02</v>
      </c>
      <c r="F15" s="37">
        <v>25</v>
      </c>
      <c r="G15" s="38">
        <f t="shared" si="3"/>
        <v>559091.56000000006</v>
      </c>
      <c r="H15" s="38">
        <f t="shared" si="1"/>
        <v>6709098.7200000007</v>
      </c>
      <c r="I15" s="39">
        <f t="shared" si="2"/>
        <v>33545493.600000001</v>
      </c>
    </row>
    <row r="16" spans="2:9" x14ac:dyDescent="0.3">
      <c r="B16" s="20" t="s">
        <v>38</v>
      </c>
      <c r="C16" s="3" t="s">
        <v>39</v>
      </c>
      <c r="D16" s="35">
        <v>14490.34</v>
      </c>
      <c r="E16" s="36">
        <v>2</v>
      </c>
      <c r="F16" s="37">
        <v>36</v>
      </c>
      <c r="G16" s="38">
        <f t="shared" si="3"/>
        <v>1043304.48</v>
      </c>
      <c r="H16" s="38">
        <f t="shared" si="1"/>
        <v>12519653.76</v>
      </c>
      <c r="I16" s="39">
        <f t="shared" si="2"/>
        <v>62598268.799999997</v>
      </c>
    </row>
    <row r="17" spans="2:9" x14ac:dyDescent="0.3">
      <c r="B17" s="20" t="s">
        <v>40</v>
      </c>
      <c r="C17" s="3" t="s">
        <v>41</v>
      </c>
      <c r="D17" s="35">
        <v>7936.98</v>
      </c>
      <c r="E17" s="36">
        <v>2.0699999999999998</v>
      </c>
      <c r="F17" s="37">
        <v>5</v>
      </c>
      <c r="G17" s="38">
        <f t="shared" si="3"/>
        <v>82147.742999999988</v>
      </c>
      <c r="H17" s="38">
        <f t="shared" si="1"/>
        <v>985772.91599999985</v>
      </c>
      <c r="I17" s="39">
        <f t="shared" si="2"/>
        <v>4928864.5799999991</v>
      </c>
    </row>
    <row r="18" spans="2:9" x14ac:dyDescent="0.3">
      <c r="B18" s="20" t="s">
        <v>42</v>
      </c>
      <c r="C18" s="3" t="s">
        <v>43</v>
      </c>
      <c r="D18" s="35">
        <v>11673.56</v>
      </c>
      <c r="E18" s="36">
        <v>2.02</v>
      </c>
      <c r="F18" s="37">
        <v>12</v>
      </c>
      <c r="G18" s="38">
        <f t="shared" si="3"/>
        <v>282967.0944</v>
      </c>
      <c r="H18" s="38">
        <f t="shared" si="1"/>
        <v>3395605.1327999998</v>
      </c>
      <c r="I18" s="39">
        <f t="shared" si="2"/>
        <v>16978025.663999997</v>
      </c>
    </row>
    <row r="19" spans="2:9" x14ac:dyDescent="0.3">
      <c r="B19" s="20" t="s">
        <v>44</v>
      </c>
      <c r="C19" s="3" t="s">
        <v>45</v>
      </c>
      <c r="D19" s="35">
        <v>19065.28</v>
      </c>
      <c r="E19" s="36">
        <v>1.98</v>
      </c>
      <c r="F19" s="37">
        <v>10</v>
      </c>
      <c r="G19" s="38">
        <f t="shared" si="3"/>
        <v>377492.54399999999</v>
      </c>
      <c r="H19" s="38">
        <f t="shared" si="1"/>
        <v>4529910.5279999999</v>
      </c>
      <c r="I19" s="39">
        <f t="shared" si="2"/>
        <v>22649552.640000001</v>
      </c>
    </row>
    <row r="20" spans="2:9" x14ac:dyDescent="0.3">
      <c r="B20" s="20" t="s">
        <v>46</v>
      </c>
      <c r="C20" s="3" t="s">
        <v>47</v>
      </c>
      <c r="D20" s="35">
        <v>12312.5</v>
      </c>
      <c r="E20" s="36">
        <v>2.0099999999999998</v>
      </c>
      <c r="F20" s="37">
        <v>15</v>
      </c>
      <c r="G20" s="38">
        <f t="shared" si="3"/>
        <v>371221.87499999994</v>
      </c>
      <c r="H20" s="38">
        <f t="shared" si="1"/>
        <v>4454662.4999999991</v>
      </c>
      <c r="I20" s="39">
        <f t="shared" si="2"/>
        <v>22273312.499999996</v>
      </c>
    </row>
    <row r="21" spans="2:9" ht="15.75" customHeight="1" x14ac:dyDescent="0.3">
      <c r="B21" s="20" t="s">
        <v>48</v>
      </c>
      <c r="C21" s="3" t="s">
        <v>49</v>
      </c>
      <c r="D21" s="35">
        <v>17138.03</v>
      </c>
      <c r="E21" s="36">
        <v>1.99</v>
      </c>
      <c r="F21" s="37">
        <v>20</v>
      </c>
      <c r="G21" s="38">
        <f t="shared" si="3"/>
        <v>682093.59400000004</v>
      </c>
      <c r="H21" s="38">
        <f t="shared" si="1"/>
        <v>8185123.1280000005</v>
      </c>
      <c r="I21" s="39">
        <f t="shared" si="2"/>
        <v>40925615.640000001</v>
      </c>
    </row>
    <row r="22" spans="2:9" x14ac:dyDescent="0.3">
      <c r="B22" s="20" t="s">
        <v>50</v>
      </c>
      <c r="C22" s="3" t="s">
        <v>51</v>
      </c>
      <c r="D22" s="35">
        <v>7877.75</v>
      </c>
      <c r="E22" s="36">
        <v>2.0699999999999998</v>
      </c>
      <c r="F22" s="37">
        <v>10</v>
      </c>
      <c r="G22" s="38">
        <f t="shared" si="3"/>
        <v>163069.42499999999</v>
      </c>
      <c r="H22" s="38">
        <f t="shared" si="1"/>
        <v>1956833.0999999999</v>
      </c>
      <c r="I22" s="39">
        <f t="shared" si="2"/>
        <v>9784165.5</v>
      </c>
    </row>
    <row r="23" spans="2:9" x14ac:dyDescent="0.3">
      <c r="B23" s="20" t="s">
        <v>52</v>
      </c>
      <c r="C23" s="3" t="s">
        <v>53</v>
      </c>
      <c r="D23" s="35">
        <v>12878.4</v>
      </c>
      <c r="E23" s="36">
        <v>2.0099999999999998</v>
      </c>
      <c r="F23" s="37">
        <v>15</v>
      </c>
      <c r="G23" s="38">
        <f t="shared" si="3"/>
        <v>388283.75999999995</v>
      </c>
      <c r="H23" s="38">
        <f t="shared" si="1"/>
        <v>4659405.1199999992</v>
      </c>
      <c r="I23" s="39">
        <f t="shared" si="2"/>
        <v>23297025.599999994</v>
      </c>
    </row>
    <row r="24" spans="2:9" x14ac:dyDescent="0.3">
      <c r="B24" s="20" t="s">
        <v>56</v>
      </c>
      <c r="C24" s="3" t="s">
        <v>57</v>
      </c>
      <c r="D24" s="35">
        <v>13554.04</v>
      </c>
      <c r="E24" s="36">
        <v>2.0099999999999998</v>
      </c>
      <c r="F24" s="37">
        <v>15</v>
      </c>
      <c r="G24" s="38">
        <f t="shared" si="3"/>
        <v>408654.30599999998</v>
      </c>
      <c r="H24" s="38">
        <f t="shared" si="1"/>
        <v>4903851.6720000003</v>
      </c>
      <c r="I24" s="39">
        <f t="shared" si="2"/>
        <v>24519258.359999999</v>
      </c>
    </row>
    <row r="25" spans="2:9" x14ac:dyDescent="0.3">
      <c r="B25" s="30" t="s">
        <v>58</v>
      </c>
      <c r="C25" s="2" t="s">
        <v>59</v>
      </c>
      <c r="D25" s="35">
        <v>19549.099999999999</v>
      </c>
      <c r="E25" s="36">
        <v>1.98</v>
      </c>
      <c r="F25" s="37">
        <v>12</v>
      </c>
      <c r="G25" s="38">
        <f t="shared" si="3"/>
        <v>464486.61599999992</v>
      </c>
      <c r="H25" s="38">
        <f t="shared" si="1"/>
        <v>5573839.3919999991</v>
      </c>
      <c r="I25" s="39">
        <f t="shared" si="2"/>
        <v>27869196.959999993</v>
      </c>
    </row>
    <row r="26" spans="2:9" x14ac:dyDescent="0.3">
      <c r="B26" s="20" t="s">
        <v>62</v>
      </c>
      <c r="C26" s="3" t="s">
        <v>63</v>
      </c>
      <c r="D26" s="35">
        <v>13982.75</v>
      </c>
      <c r="E26" s="36">
        <v>2</v>
      </c>
      <c r="F26" s="37">
        <v>10</v>
      </c>
      <c r="G26" s="38">
        <f t="shared" si="3"/>
        <v>279655</v>
      </c>
      <c r="H26" s="38">
        <f t="shared" si="1"/>
        <v>3355860</v>
      </c>
      <c r="I26" s="39">
        <f t="shared" si="2"/>
        <v>16779300</v>
      </c>
    </row>
    <row r="27" spans="2:9" x14ac:dyDescent="0.3">
      <c r="B27" s="20" t="s">
        <v>64</v>
      </c>
      <c r="C27" s="3" t="s">
        <v>65</v>
      </c>
      <c r="D27" s="35">
        <v>18520.2</v>
      </c>
      <c r="E27" s="36">
        <v>1.98</v>
      </c>
      <c r="F27" s="37">
        <v>11</v>
      </c>
      <c r="G27" s="38">
        <f t="shared" si="3"/>
        <v>403369.95600000001</v>
      </c>
      <c r="H27" s="38">
        <f t="shared" si="1"/>
        <v>4840439.4720000001</v>
      </c>
      <c r="I27" s="39">
        <f t="shared" si="2"/>
        <v>24202197.359999999</v>
      </c>
    </row>
    <row r="28" spans="2:9" x14ac:dyDescent="0.3">
      <c r="B28" s="20" t="s">
        <v>67</v>
      </c>
      <c r="C28" s="3" t="s">
        <v>68</v>
      </c>
      <c r="D28" s="35">
        <v>14370.3</v>
      </c>
      <c r="E28" s="36">
        <v>2</v>
      </c>
      <c r="F28" s="37">
        <v>20</v>
      </c>
      <c r="G28" s="38">
        <f t="shared" si="3"/>
        <v>574812</v>
      </c>
      <c r="H28" s="38">
        <f t="shared" si="1"/>
        <v>6897744</v>
      </c>
      <c r="I28" s="39">
        <f t="shared" si="2"/>
        <v>34488720</v>
      </c>
    </row>
    <row r="29" spans="2:9" x14ac:dyDescent="0.3">
      <c r="B29" s="20" t="s">
        <v>69</v>
      </c>
      <c r="C29" s="3" t="s">
        <v>70</v>
      </c>
      <c r="D29" s="35">
        <v>16976.849999999999</v>
      </c>
      <c r="E29" s="36">
        <v>1.99</v>
      </c>
      <c r="F29" s="37">
        <v>30</v>
      </c>
      <c r="G29" s="38">
        <f t="shared" si="3"/>
        <v>1013517.9449999999</v>
      </c>
      <c r="H29" s="38">
        <f t="shared" si="1"/>
        <v>12162215.34</v>
      </c>
      <c r="I29" s="39">
        <f t="shared" si="2"/>
        <v>60811076.700000003</v>
      </c>
    </row>
    <row r="30" spans="2:9" ht="15.75" customHeight="1" thickBot="1" x14ac:dyDescent="0.35">
      <c r="B30" s="77" t="s">
        <v>77</v>
      </c>
      <c r="C30" s="78"/>
      <c r="D30" s="78"/>
      <c r="E30" s="79"/>
      <c r="F30" s="40">
        <f>SUM(F5:F29)</f>
        <v>498</v>
      </c>
      <c r="G30" s="41">
        <f>SUM(G5:G29)</f>
        <v>13685264.485300003</v>
      </c>
      <c r="H30" s="41">
        <f>SUM(H5:H29)</f>
        <v>164223173.82359999</v>
      </c>
      <c r="I30" s="42">
        <f>SUM(I5:I29)</f>
        <v>821115869.11800003</v>
      </c>
    </row>
    <row r="31" spans="2:9" x14ac:dyDescent="0.3">
      <c r="G31" s="33"/>
    </row>
    <row r="32" spans="2:9" x14ac:dyDescent="0.3">
      <c r="G32" s="33"/>
      <c r="H32" s="33"/>
    </row>
    <row r="34" spans="2:6" x14ac:dyDescent="0.3">
      <c r="B34" s="1" t="s">
        <v>78</v>
      </c>
      <c r="C34" t="s">
        <v>79</v>
      </c>
    </row>
    <row r="35" spans="2:6" x14ac:dyDescent="0.3">
      <c r="B35" s="1" t="s">
        <v>88</v>
      </c>
      <c r="C35" t="s">
        <v>89</v>
      </c>
    </row>
    <row r="37" spans="2:6" x14ac:dyDescent="0.3">
      <c r="F37" s="34"/>
    </row>
  </sheetData>
  <autoFilter ref="B4:G31" xr:uid="{00000000-0009-0000-0000-000003000000}"/>
  <mergeCells count="4">
    <mergeCell ref="B2:F2"/>
    <mergeCell ref="B30:E30"/>
    <mergeCell ref="B3:E3"/>
    <mergeCell ref="B1:F1"/>
  </mergeCells>
  <pageMargins left="0.7" right="0.7" top="0.75" bottom="0.75" header="0.3" footer="0.3"/>
  <pageSetup paperSize="9" orientation="portrait"/>
  <headerFooter>
    <oddHeader>&amp;R&amp;"Aptos"&amp;12&amp;K000000 #INTERNA&amp;1#_x000D_&amp;"Calibri"&amp;11&amp;K000000&amp;"Calibri"&amp;11&amp;K000000&amp;"Aptos"&amp;1 &amp;K000000 #RESTRITA#_x000D_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2:O38"/>
  <sheetViews>
    <sheetView showGridLines="0" zoomScale="85" zoomScaleNormal="85" workbookViewId="0">
      <selection activeCell="K1" sqref="K1:K1048576"/>
    </sheetView>
  </sheetViews>
  <sheetFormatPr defaultRowHeight="14.4" x14ac:dyDescent="0.3"/>
  <cols>
    <col min="1" max="2" width="13.44140625" bestFit="1" customWidth="1"/>
    <col min="3" max="3" width="14.6640625" customWidth="1"/>
    <col min="4" max="4" width="11.6640625" customWidth="1"/>
    <col min="5" max="5" width="10" customWidth="1"/>
    <col min="6" max="6" width="33.109375" customWidth="1"/>
    <col min="7" max="7" width="16.109375" customWidth="1"/>
    <col min="8" max="8" width="16.5546875" customWidth="1"/>
    <col min="9" max="9" width="17.109375" customWidth="1"/>
    <col min="10" max="11" width="18" hidden="1" customWidth="1"/>
    <col min="12" max="12" width="18" bestFit="1" customWidth="1"/>
    <col min="13" max="13" width="16.5546875" bestFit="1" customWidth="1"/>
    <col min="14" max="15" width="18.109375" bestFit="1" customWidth="1"/>
  </cols>
  <sheetData>
    <row r="2" spans="1:15" x14ac:dyDescent="0.3">
      <c r="B2" s="89" t="s">
        <v>90</v>
      </c>
      <c r="C2" s="88"/>
    </row>
    <row r="3" spans="1:15" ht="52.8" x14ac:dyDescent="0.3">
      <c r="B3" s="14" t="s">
        <v>91</v>
      </c>
      <c r="C3" s="43" t="s">
        <v>92</v>
      </c>
      <c r="E3" s="19" t="s">
        <v>93</v>
      </c>
      <c r="F3" s="19" t="s">
        <v>94</v>
      </c>
      <c r="G3" s="43" t="s">
        <v>95</v>
      </c>
      <c r="H3" s="19" t="s">
        <v>92</v>
      </c>
      <c r="I3" s="43" t="s">
        <v>96</v>
      </c>
      <c r="J3" s="43" t="s">
        <v>97</v>
      </c>
      <c r="K3" s="43" t="s">
        <v>98</v>
      </c>
      <c r="L3" s="43" t="s">
        <v>99</v>
      </c>
    </row>
    <row r="4" spans="1:15" x14ac:dyDescent="0.3">
      <c r="A4" s="44"/>
      <c r="B4" s="45">
        <f>Perfis!D5*Perfis!E5</f>
        <v>37774.717199999999</v>
      </c>
      <c r="C4" s="46">
        <f t="shared" ref="C4:C23" si="0">B4/$B$24</f>
        <v>0.9759088653697614</v>
      </c>
      <c r="D4" s="47"/>
      <c r="E4" s="17">
        <v>1</v>
      </c>
      <c r="F4" s="15" t="str">
        <f>Perfis!C5</f>
        <v>Arquiteto de Software - Sênior</v>
      </c>
      <c r="G4" s="48">
        <f>Perfis!F5</f>
        <v>27</v>
      </c>
      <c r="H4" s="49">
        <f t="shared" ref="H4:H28" si="1">C4</f>
        <v>0.9759088653697614</v>
      </c>
      <c r="I4" s="49">
        <f t="shared" ref="I4:I28" si="2">ROUND(G4*H4,4)</f>
        <v>26.349499999999999</v>
      </c>
      <c r="J4" s="49">
        <f t="shared" ref="J4:J28" si="3">I4*12</f>
        <v>316.19399999999996</v>
      </c>
      <c r="K4" s="49"/>
      <c r="L4" s="16">
        <f t="shared" ref="L4:L28" si="4">I4*60</f>
        <v>1580.97</v>
      </c>
      <c r="M4" s="44"/>
      <c r="N4" s="50"/>
      <c r="O4" s="50"/>
    </row>
    <row r="5" spans="1:15" x14ac:dyDescent="0.3">
      <c r="A5" s="44"/>
      <c r="B5" s="45">
        <f>Perfis!D6*Perfis!E6</f>
        <v>17750.340200000002</v>
      </c>
      <c r="C5" s="46">
        <f t="shared" si="0"/>
        <v>0.45857959102098234</v>
      </c>
      <c r="D5" s="47"/>
      <c r="E5" s="17">
        <v>2</v>
      </c>
      <c r="F5" s="15" t="str">
        <f>Perfis!C6</f>
        <v>Analista de Testes/Qualidade - Pleno</v>
      </c>
      <c r="G5" s="48">
        <f>Perfis!F6</f>
        <v>10</v>
      </c>
      <c r="H5" s="49">
        <f t="shared" ref="H5" si="5">C5</f>
        <v>0.45857959102098234</v>
      </c>
      <c r="I5" s="49">
        <f t="shared" ref="I5" si="6">ROUND(G5*H5,4)</f>
        <v>4.5857999999999999</v>
      </c>
      <c r="J5" s="49">
        <f t="shared" si="3"/>
        <v>55.029600000000002</v>
      </c>
      <c r="K5" s="49"/>
      <c r="L5" s="16">
        <f t="shared" ref="L5" si="7">I5*60</f>
        <v>275.14799999999997</v>
      </c>
      <c r="M5" s="44"/>
      <c r="N5" s="50"/>
      <c r="O5" s="50"/>
    </row>
    <row r="6" spans="1:15" x14ac:dyDescent="0.3">
      <c r="A6" s="44"/>
      <c r="B6" s="45">
        <f>Perfis!D7*Perfis!E7</f>
        <v>27766.66</v>
      </c>
      <c r="C6" s="46">
        <f t="shared" si="0"/>
        <v>0.71735096022659139</v>
      </c>
      <c r="D6" s="47"/>
      <c r="E6" s="17">
        <v>3</v>
      </c>
      <c r="F6" s="15" t="str">
        <f>Perfis!C7</f>
        <v>Analista de Testes/Qualidade - Sênior</v>
      </c>
      <c r="G6" s="48">
        <f>Perfis!F7</f>
        <v>25</v>
      </c>
      <c r="H6" s="49">
        <f t="shared" si="1"/>
        <v>0.71735096022659139</v>
      </c>
      <c r="I6" s="49">
        <f t="shared" si="2"/>
        <v>17.933800000000002</v>
      </c>
      <c r="J6" s="49">
        <f t="shared" si="3"/>
        <v>215.2056</v>
      </c>
      <c r="K6" s="49"/>
      <c r="L6" s="16">
        <f t="shared" si="4"/>
        <v>1076.028</v>
      </c>
      <c r="M6" s="44"/>
      <c r="N6" s="50"/>
      <c r="O6" s="50"/>
    </row>
    <row r="7" spans="1:15" x14ac:dyDescent="0.3">
      <c r="A7" s="44"/>
      <c r="B7" s="45">
        <f>Perfis!D8*Perfis!E8</f>
        <v>14111.363499999999</v>
      </c>
      <c r="C7" s="46">
        <f t="shared" si="0"/>
        <v>0.36456671982987776</v>
      </c>
      <c r="D7" s="47"/>
      <c r="E7" s="17">
        <v>4</v>
      </c>
      <c r="F7" s="15" t="str">
        <f>Perfis!C8</f>
        <v>Desenvolvedor deSoftware- Júnior</v>
      </c>
      <c r="G7" s="48">
        <f>Perfis!F8</f>
        <v>10</v>
      </c>
      <c r="H7" s="49">
        <f t="shared" ref="H7" si="8">C7</f>
        <v>0.36456671982987776</v>
      </c>
      <c r="I7" s="49">
        <f t="shared" ref="I7" si="9">ROUND(G7*H7,4)</f>
        <v>3.6457000000000002</v>
      </c>
      <c r="J7" s="49">
        <f t="shared" si="3"/>
        <v>43.748400000000004</v>
      </c>
      <c r="K7" s="49"/>
      <c r="L7" s="16">
        <f t="shared" ref="L7" si="10">I7*60</f>
        <v>218.74200000000002</v>
      </c>
      <c r="M7" s="44"/>
      <c r="N7" s="50"/>
      <c r="O7" s="50"/>
    </row>
    <row r="8" spans="1:15" x14ac:dyDescent="0.3">
      <c r="A8" s="44"/>
      <c r="B8" s="45">
        <f>Perfis!D9*Perfis!E9</f>
        <v>22377.4005</v>
      </c>
      <c r="C8" s="46">
        <f t="shared" si="0"/>
        <v>0.57811957707732975</v>
      </c>
      <c r="D8" s="47"/>
      <c r="E8" s="17">
        <v>5</v>
      </c>
      <c r="F8" s="15" t="str">
        <f>Perfis!C9</f>
        <v>Desenvolvedor de Software - Pleno</v>
      </c>
      <c r="G8" s="48">
        <f>Perfis!F9</f>
        <v>25</v>
      </c>
      <c r="H8" s="49">
        <f t="shared" si="1"/>
        <v>0.57811957707732975</v>
      </c>
      <c r="I8" s="49">
        <f t="shared" si="2"/>
        <v>14.452999999999999</v>
      </c>
      <c r="J8" s="49">
        <f t="shared" si="3"/>
        <v>173.43599999999998</v>
      </c>
      <c r="K8" s="49"/>
      <c r="L8" s="16">
        <f t="shared" si="4"/>
        <v>867.18</v>
      </c>
      <c r="M8" s="44"/>
      <c r="N8" s="50"/>
      <c r="O8" s="50"/>
    </row>
    <row r="9" spans="1:15" x14ac:dyDescent="0.3">
      <c r="A9" s="44"/>
      <c r="B9" s="45">
        <f>Perfis!D10*Perfis!E10</f>
        <v>32248.308199999999</v>
      </c>
      <c r="C9" s="46">
        <f t="shared" si="0"/>
        <v>0.83313422834986495</v>
      </c>
      <c r="D9" s="47"/>
      <c r="E9" s="17">
        <v>6</v>
      </c>
      <c r="F9" s="15" t="str">
        <f>Perfis!C10</f>
        <v>Desenvolvedor de Software - Sênior</v>
      </c>
      <c r="G9" s="48">
        <f>Perfis!F10</f>
        <v>65</v>
      </c>
      <c r="H9" s="49">
        <f t="shared" si="1"/>
        <v>0.83313422834986495</v>
      </c>
      <c r="I9" s="49">
        <f t="shared" si="2"/>
        <v>54.153700000000001</v>
      </c>
      <c r="J9" s="49">
        <f t="shared" si="3"/>
        <v>649.84439999999995</v>
      </c>
      <c r="K9" s="49"/>
      <c r="L9" s="16">
        <f t="shared" si="4"/>
        <v>3249.2220000000002</v>
      </c>
      <c r="M9" s="44"/>
      <c r="N9" s="50"/>
      <c r="O9" s="50"/>
    </row>
    <row r="10" spans="1:15" ht="26.4" x14ac:dyDescent="0.3">
      <c r="A10" s="44"/>
      <c r="B10" s="45">
        <f>Perfis!D11*Perfis!E11</f>
        <v>14189.742000000002</v>
      </c>
      <c r="C10" s="46">
        <f t="shared" si="0"/>
        <v>0.36659162639898335</v>
      </c>
      <c r="D10" s="47"/>
      <c r="E10" s="17">
        <v>7</v>
      </c>
      <c r="F10" s="15" t="str">
        <f>Perfis!C11</f>
        <v>Analista de Negócios/Requisitos Júnior</v>
      </c>
      <c r="G10" s="48">
        <f>Perfis!F11</f>
        <v>10</v>
      </c>
      <c r="H10" s="49">
        <f t="shared" ref="H10" si="11">C10</f>
        <v>0.36659162639898335</v>
      </c>
      <c r="I10" s="49">
        <f t="shared" ref="I10" si="12">ROUND(G10*H10,4)</f>
        <v>3.6659000000000002</v>
      </c>
      <c r="J10" s="49">
        <f t="shared" si="3"/>
        <v>43.9908</v>
      </c>
      <c r="K10" s="49"/>
      <c r="L10" s="16">
        <f t="shared" ref="L10" si="13">I10*60</f>
        <v>219.95400000000001</v>
      </c>
      <c r="M10" s="44"/>
      <c r="N10" s="50"/>
      <c r="O10" s="50"/>
    </row>
    <row r="11" spans="1:15" ht="25.5" customHeight="1" x14ac:dyDescent="0.3">
      <c r="A11" s="44"/>
      <c r="B11" s="45">
        <f>Perfis!D12*Perfis!E12</f>
        <v>19504.664400000001</v>
      </c>
      <c r="C11" s="46">
        <f t="shared" si="0"/>
        <v>0.50390251244612838</v>
      </c>
      <c r="D11" s="47"/>
      <c r="E11" s="17">
        <v>8</v>
      </c>
      <c r="F11" s="15" t="str">
        <f>Perfis!C12</f>
        <v>Analista de Negócios/Requisitos Pleno</v>
      </c>
      <c r="G11" s="48">
        <f>Perfis!F12</f>
        <v>15</v>
      </c>
      <c r="H11" s="49">
        <f t="shared" si="1"/>
        <v>0.50390251244612838</v>
      </c>
      <c r="I11" s="49">
        <f t="shared" si="2"/>
        <v>7.5585000000000004</v>
      </c>
      <c r="J11" s="49">
        <f t="shared" si="3"/>
        <v>90.701999999999998</v>
      </c>
      <c r="K11" s="49"/>
      <c r="L11" s="16">
        <f t="shared" si="4"/>
        <v>453.51000000000005</v>
      </c>
      <c r="M11" s="44"/>
      <c r="N11" s="50"/>
      <c r="O11" s="50"/>
    </row>
    <row r="12" spans="1:15" ht="25.5" customHeight="1" x14ac:dyDescent="0.3">
      <c r="A12" s="44"/>
      <c r="B12" s="45">
        <f>Perfis!D13*Perfis!E13</f>
        <v>24631.859799999998</v>
      </c>
      <c r="C12" s="46">
        <f t="shared" si="0"/>
        <v>0.6363634761867929</v>
      </c>
      <c r="D12" s="47"/>
      <c r="E12" s="17">
        <v>9</v>
      </c>
      <c r="F12" s="15" t="str">
        <f>Perfis!C13</f>
        <v>Analista de Negócios/Requisitos Sênior</v>
      </c>
      <c r="G12" s="48">
        <f>Perfis!F13</f>
        <v>50</v>
      </c>
      <c r="H12" s="49">
        <f t="shared" si="1"/>
        <v>0.6363634761867929</v>
      </c>
      <c r="I12" s="49">
        <f t="shared" si="2"/>
        <v>31.818200000000001</v>
      </c>
      <c r="J12" s="49">
        <f t="shared" si="3"/>
        <v>381.8184</v>
      </c>
      <c r="K12" s="49"/>
      <c r="L12" s="16">
        <f t="shared" si="4"/>
        <v>1909.0920000000001</v>
      </c>
      <c r="M12" s="44"/>
      <c r="N12" s="50"/>
      <c r="O12" s="50"/>
    </row>
    <row r="13" spans="1:15" x14ac:dyDescent="0.3">
      <c r="A13" s="44"/>
      <c r="B13" s="45">
        <f>Perfis!D14*Perfis!E14</f>
        <v>15784.017600000001</v>
      </c>
      <c r="C13" s="46">
        <f t="shared" si="0"/>
        <v>0.40777969628300342</v>
      </c>
      <c r="D13" s="47"/>
      <c r="E13" s="17">
        <v>10</v>
      </c>
      <c r="F13" s="15" t="str">
        <f>Perfis!C14</f>
        <v>Analista de BI Júnior</v>
      </c>
      <c r="G13" s="48">
        <f>Perfis!F14</f>
        <v>15</v>
      </c>
      <c r="H13" s="49">
        <f t="shared" si="1"/>
        <v>0.40777969628300342</v>
      </c>
      <c r="I13" s="49">
        <f t="shared" si="2"/>
        <v>6.1166999999999998</v>
      </c>
      <c r="J13" s="49">
        <f t="shared" si="3"/>
        <v>73.400399999999991</v>
      </c>
      <c r="K13" s="49"/>
      <c r="L13" s="16">
        <f t="shared" si="4"/>
        <v>367.00200000000001</v>
      </c>
      <c r="M13" s="44"/>
      <c r="N13" s="50"/>
      <c r="O13" s="50"/>
    </row>
    <row r="14" spans="1:15" x14ac:dyDescent="0.3">
      <c r="A14" s="44"/>
      <c r="B14" s="45">
        <f>Perfis!D15*Perfis!E15</f>
        <v>22363.662400000001</v>
      </c>
      <c r="C14" s="46">
        <f t="shared" si="0"/>
        <v>0.57776465361060059</v>
      </c>
      <c r="D14" s="47"/>
      <c r="E14" s="17">
        <v>11</v>
      </c>
      <c r="F14" s="15" t="str">
        <f>Perfis!C15</f>
        <v>Analista de BI Pleno</v>
      </c>
      <c r="G14" s="48">
        <f>Perfis!F15</f>
        <v>25</v>
      </c>
      <c r="H14" s="49">
        <f t="shared" si="1"/>
        <v>0.57776465361060059</v>
      </c>
      <c r="I14" s="49">
        <f t="shared" si="2"/>
        <v>14.444100000000001</v>
      </c>
      <c r="J14" s="49">
        <f t="shared" si="3"/>
        <v>173.32920000000001</v>
      </c>
      <c r="K14" s="49"/>
      <c r="L14" s="16">
        <f t="shared" si="4"/>
        <v>866.64600000000007</v>
      </c>
      <c r="M14" s="44"/>
      <c r="N14" s="50"/>
      <c r="O14" s="50"/>
    </row>
    <row r="15" spans="1:15" x14ac:dyDescent="0.3">
      <c r="A15" s="44"/>
      <c r="B15" s="45">
        <f>Perfis!D16*Perfis!E16</f>
        <v>28980.68</v>
      </c>
      <c r="C15" s="46">
        <f t="shared" si="0"/>
        <v>0.74871513628285058</v>
      </c>
      <c r="D15" s="47"/>
      <c r="E15" s="17">
        <v>12</v>
      </c>
      <c r="F15" s="15" t="str">
        <f>Perfis!C16</f>
        <v>Analista de BI Sênior</v>
      </c>
      <c r="G15" s="48">
        <f>Perfis!F16</f>
        <v>36</v>
      </c>
      <c r="H15" s="49">
        <f t="shared" si="1"/>
        <v>0.74871513628285058</v>
      </c>
      <c r="I15" s="49">
        <f t="shared" si="2"/>
        <v>26.953700000000001</v>
      </c>
      <c r="J15" s="49">
        <f t="shared" si="3"/>
        <v>323.44440000000003</v>
      </c>
      <c r="K15" s="49"/>
      <c r="L15" s="16">
        <f t="shared" si="4"/>
        <v>1617.222</v>
      </c>
      <c r="M15" s="44"/>
      <c r="N15" s="50"/>
      <c r="O15" s="50"/>
    </row>
    <row r="16" spans="1:15" x14ac:dyDescent="0.3">
      <c r="A16" s="44"/>
      <c r="B16" s="45">
        <f>Perfis!D17*Perfis!E17</f>
        <v>16429.548599999998</v>
      </c>
      <c r="C16" s="46">
        <f t="shared" si="0"/>
        <v>0.42445697337380334</v>
      </c>
      <c r="D16" s="47"/>
      <c r="E16" s="17">
        <v>13</v>
      </c>
      <c r="F16" s="15" t="str">
        <f>Perfis!C17</f>
        <v>Administrador de Dados Pleno</v>
      </c>
      <c r="G16" s="48">
        <f>Perfis!F17</f>
        <v>5</v>
      </c>
      <c r="H16" s="49">
        <f t="shared" ref="H16" si="14">C16</f>
        <v>0.42445697337380334</v>
      </c>
      <c r="I16" s="49">
        <f t="shared" ref="I16" si="15">ROUND(G16*H16,4)</f>
        <v>2.1223000000000001</v>
      </c>
      <c r="J16" s="49">
        <f t="shared" si="3"/>
        <v>25.467600000000001</v>
      </c>
      <c r="K16" s="49"/>
      <c r="L16" s="16">
        <f t="shared" ref="L16" si="16">I16*60</f>
        <v>127.33800000000001</v>
      </c>
      <c r="M16" s="44"/>
      <c r="N16" s="50"/>
      <c r="O16" s="50"/>
    </row>
    <row r="17" spans="1:15" x14ac:dyDescent="0.3">
      <c r="A17" s="44"/>
      <c r="B17" s="45">
        <f>Perfis!D18*Perfis!E18</f>
        <v>23580.591199999999</v>
      </c>
      <c r="C17" s="46">
        <f t="shared" si="0"/>
        <v>0.60920397844143703</v>
      </c>
      <c r="D17" s="47"/>
      <c r="E17" s="17">
        <v>14</v>
      </c>
      <c r="F17" s="15" t="str">
        <f>Perfis!C18</f>
        <v>Administrador de Dados Sênior</v>
      </c>
      <c r="G17" s="48">
        <f>Perfis!F18</f>
        <v>12</v>
      </c>
      <c r="H17" s="49">
        <f t="shared" si="1"/>
        <v>0.60920397844143703</v>
      </c>
      <c r="I17" s="49">
        <f t="shared" si="2"/>
        <v>7.3103999999999996</v>
      </c>
      <c r="J17" s="49">
        <f t="shared" si="3"/>
        <v>87.724799999999988</v>
      </c>
      <c r="K17" s="49"/>
      <c r="L17" s="16">
        <f t="shared" si="4"/>
        <v>438.62399999999997</v>
      </c>
      <c r="M17" s="44"/>
      <c r="N17" s="50"/>
      <c r="O17" s="50"/>
    </row>
    <row r="18" spans="1:15" x14ac:dyDescent="0.3">
      <c r="A18" s="44"/>
      <c r="B18" s="45">
        <f>Perfis!D19*Perfis!E19</f>
        <v>37749.254399999998</v>
      </c>
      <c r="C18" s="46">
        <f t="shared" si="0"/>
        <v>0.97525103457448181</v>
      </c>
      <c r="D18" s="47"/>
      <c r="E18" s="17">
        <v>15</v>
      </c>
      <c r="F18" s="15" t="str">
        <f>Perfis!C19</f>
        <v>Líder Técnico de Desenvolvimento</v>
      </c>
      <c r="G18" s="48">
        <f>Perfis!F19</f>
        <v>10</v>
      </c>
      <c r="H18" s="49">
        <f t="shared" si="1"/>
        <v>0.97525103457448181</v>
      </c>
      <c r="I18" s="49">
        <f t="shared" si="2"/>
        <v>9.7524999999999995</v>
      </c>
      <c r="J18" s="49">
        <f t="shared" si="3"/>
        <v>117.03</v>
      </c>
      <c r="K18" s="49"/>
      <c r="L18" s="16">
        <f t="shared" si="4"/>
        <v>585.15</v>
      </c>
      <c r="M18" s="44"/>
      <c r="N18" s="50"/>
      <c r="O18" s="50"/>
    </row>
    <row r="19" spans="1:15" x14ac:dyDescent="0.3">
      <c r="A19" s="44"/>
      <c r="B19" s="45">
        <f>Perfis!D20*Perfis!E20</f>
        <v>24748.124999999996</v>
      </c>
      <c r="C19" s="46">
        <f t="shared" si="0"/>
        <v>0.6393671846940796</v>
      </c>
      <c r="D19" s="47"/>
      <c r="E19" s="17">
        <v>16</v>
      </c>
      <c r="F19" s="15" t="str">
        <f>Perfis!C20</f>
        <v>Scrum Master</v>
      </c>
      <c r="G19" s="48">
        <f>Perfis!F20</f>
        <v>15</v>
      </c>
      <c r="H19" s="49">
        <f t="shared" si="1"/>
        <v>0.6393671846940796</v>
      </c>
      <c r="I19" s="49">
        <f t="shared" si="2"/>
        <v>9.5905000000000005</v>
      </c>
      <c r="J19" s="49">
        <f t="shared" si="3"/>
        <v>115.08600000000001</v>
      </c>
      <c r="K19" s="49"/>
      <c r="L19" s="16">
        <f t="shared" si="4"/>
        <v>575.43000000000006</v>
      </c>
      <c r="M19" s="44"/>
      <c r="N19" s="50"/>
      <c r="O19" s="50"/>
    </row>
    <row r="20" spans="1:15" ht="25.5" customHeight="1" x14ac:dyDescent="0.3">
      <c r="A20" s="44"/>
      <c r="B20" s="45">
        <f>Perfis!D21*Perfis!E21</f>
        <v>34104.679700000001</v>
      </c>
      <c r="C20" s="46">
        <f t="shared" si="0"/>
        <v>0.88109353919467959</v>
      </c>
      <c r="D20" s="47"/>
      <c r="E20" s="17">
        <v>17</v>
      </c>
      <c r="F20" s="15" t="str">
        <f>Perfis!C21</f>
        <v>Gerente de projetos de tecnologia da informação</v>
      </c>
      <c r="G20" s="48">
        <f>Perfis!F21</f>
        <v>20</v>
      </c>
      <c r="H20" s="49">
        <f t="shared" si="1"/>
        <v>0.88109353919467959</v>
      </c>
      <c r="I20" s="49">
        <f t="shared" si="2"/>
        <v>17.6219</v>
      </c>
      <c r="J20" s="49">
        <f t="shared" si="3"/>
        <v>211.46280000000002</v>
      </c>
      <c r="K20" s="49"/>
      <c r="L20" s="16">
        <f t="shared" si="4"/>
        <v>1057.3140000000001</v>
      </c>
      <c r="M20" s="44"/>
      <c r="N20" s="50"/>
      <c r="O20" s="50"/>
    </row>
    <row r="21" spans="1:15" x14ac:dyDescent="0.3">
      <c r="A21" s="44"/>
      <c r="B21" s="45">
        <f>Perfis!D22*Perfis!E22</f>
        <v>16306.942499999999</v>
      </c>
      <c r="C21" s="46">
        <f t="shared" si="0"/>
        <v>0.42128944787507078</v>
      </c>
      <c r="D21" s="47"/>
      <c r="E21" s="17">
        <v>18</v>
      </c>
      <c r="F21" s="15" t="str">
        <f>Perfis!C22</f>
        <v>Analista de UX/UI Pleno</v>
      </c>
      <c r="G21" s="48">
        <f>Perfis!F22</f>
        <v>10</v>
      </c>
      <c r="H21" s="49">
        <f t="shared" si="1"/>
        <v>0.42128944787507078</v>
      </c>
      <c r="I21" s="49">
        <f t="shared" si="2"/>
        <v>4.2129000000000003</v>
      </c>
      <c r="J21" s="49">
        <f t="shared" si="3"/>
        <v>50.5548</v>
      </c>
      <c r="K21" s="49"/>
      <c r="L21" s="16">
        <f t="shared" si="4"/>
        <v>252.77400000000003</v>
      </c>
      <c r="M21" s="44"/>
      <c r="N21" s="50"/>
      <c r="O21" s="50"/>
    </row>
    <row r="22" spans="1:15" x14ac:dyDescent="0.3">
      <c r="A22" s="44"/>
      <c r="B22" s="45">
        <f>Perfis!D23*Perfis!E23</f>
        <v>25885.583999999995</v>
      </c>
      <c r="C22" s="46">
        <f t="shared" si="0"/>
        <v>0.66875340924785653</v>
      </c>
      <c r="D22" s="47"/>
      <c r="E22" s="17">
        <v>19</v>
      </c>
      <c r="F22" s="15" t="str">
        <f>Perfis!C23</f>
        <v>Analista de UX/UI Sênior</v>
      </c>
      <c r="G22" s="48">
        <f>Perfis!F23</f>
        <v>15</v>
      </c>
      <c r="H22" s="49">
        <f t="shared" si="1"/>
        <v>0.66875340924785653</v>
      </c>
      <c r="I22" s="49">
        <f t="shared" si="2"/>
        <v>10.0313</v>
      </c>
      <c r="J22" s="49">
        <f t="shared" si="3"/>
        <v>120.37559999999999</v>
      </c>
      <c r="K22" s="49"/>
      <c r="L22" s="16">
        <f t="shared" si="4"/>
        <v>601.87800000000004</v>
      </c>
      <c r="M22" s="44"/>
      <c r="N22" s="50"/>
      <c r="O22" s="50"/>
    </row>
    <row r="23" spans="1:15" x14ac:dyDescent="0.3">
      <c r="A23" s="44"/>
      <c r="B23" s="45">
        <f>Perfis!D24*Perfis!E24</f>
        <v>27243.6204</v>
      </c>
      <c r="C23" s="46">
        <f t="shared" si="0"/>
        <v>0.70383824536291928</v>
      </c>
      <c r="D23" s="47"/>
      <c r="E23" s="17">
        <v>20</v>
      </c>
      <c r="F23" s="15" t="str">
        <f>Perfis!C24</f>
        <v>Cientista de Dados Pleno</v>
      </c>
      <c r="G23" s="48">
        <f>Perfis!F24</f>
        <v>15</v>
      </c>
      <c r="H23" s="49">
        <f t="shared" si="1"/>
        <v>0.70383824536291928</v>
      </c>
      <c r="I23" s="49">
        <f t="shared" si="2"/>
        <v>10.557600000000001</v>
      </c>
      <c r="J23" s="49">
        <f t="shared" si="3"/>
        <v>126.69120000000001</v>
      </c>
      <c r="K23" s="49"/>
      <c r="L23" s="16">
        <f t="shared" si="4"/>
        <v>633.45600000000002</v>
      </c>
      <c r="M23" s="44"/>
      <c r="N23" s="50"/>
      <c r="O23" s="50"/>
    </row>
    <row r="24" spans="1:15" x14ac:dyDescent="0.3">
      <c r="A24" s="51" t="s">
        <v>100</v>
      </c>
      <c r="B24" s="52">
        <f>Perfis!D25*Perfis!E25</f>
        <v>38707.217999999993</v>
      </c>
      <c r="C24" s="53">
        <f>ROUND(B24/$B$24,2)</f>
        <v>1</v>
      </c>
      <c r="D24" s="47"/>
      <c r="E24" s="31">
        <v>21</v>
      </c>
      <c r="F24" s="32" t="str">
        <f>Perfis!C25</f>
        <v>Cientista de Dados Sênior</v>
      </c>
      <c r="G24" s="48">
        <f>Perfis!F25</f>
        <v>12</v>
      </c>
      <c r="H24" s="49">
        <f t="shared" si="1"/>
        <v>1</v>
      </c>
      <c r="I24" s="49">
        <f t="shared" si="2"/>
        <v>12</v>
      </c>
      <c r="J24" s="49">
        <f t="shared" si="3"/>
        <v>144</v>
      </c>
      <c r="K24" s="49"/>
      <c r="L24" s="16">
        <f t="shared" si="4"/>
        <v>720</v>
      </c>
      <c r="M24" s="44"/>
      <c r="N24" s="50"/>
      <c r="O24" s="50"/>
    </row>
    <row r="25" spans="1:15" x14ac:dyDescent="0.3">
      <c r="A25" s="44"/>
      <c r="B25" s="45">
        <f>Perfis!D26*Perfis!E26</f>
        <v>27965.5</v>
      </c>
      <c r="C25" s="46">
        <f>B25/$B$24</f>
        <v>0.72248798660756253</v>
      </c>
      <c r="D25" s="47"/>
      <c r="E25" s="17">
        <v>22</v>
      </c>
      <c r="F25" s="15" t="str">
        <f>Perfis!C26</f>
        <v>Arquiteto de Dados Pleno</v>
      </c>
      <c r="G25" s="48">
        <f>Perfis!F26</f>
        <v>10</v>
      </c>
      <c r="H25" s="49">
        <f t="shared" si="1"/>
        <v>0.72248798660756253</v>
      </c>
      <c r="I25" s="49">
        <f t="shared" si="2"/>
        <v>7.2248999999999999</v>
      </c>
      <c r="J25" s="49">
        <f t="shared" si="3"/>
        <v>86.698800000000006</v>
      </c>
      <c r="K25" s="49"/>
      <c r="L25" s="16">
        <f t="shared" si="4"/>
        <v>433.49399999999997</v>
      </c>
      <c r="M25" s="44"/>
      <c r="N25" s="50"/>
      <c r="O25" s="50"/>
    </row>
    <row r="26" spans="1:15" x14ac:dyDescent="0.3">
      <c r="A26" s="44"/>
      <c r="B26" s="45">
        <f>Perfis!D27*Perfis!E27</f>
        <v>36669.995999999999</v>
      </c>
      <c r="C26" s="46">
        <f>B26/$B$24</f>
        <v>0.94736842105263175</v>
      </c>
      <c r="D26" s="47"/>
      <c r="E26" s="17">
        <v>23</v>
      </c>
      <c r="F26" s="15" t="str">
        <f>Perfis!C27</f>
        <v>Arquiteto de Dados Sênior</v>
      </c>
      <c r="G26" s="48">
        <f>Perfis!F27</f>
        <v>11</v>
      </c>
      <c r="H26" s="49">
        <f t="shared" si="1"/>
        <v>0.94736842105263175</v>
      </c>
      <c r="I26" s="49">
        <f t="shared" si="2"/>
        <v>10.421099999999999</v>
      </c>
      <c r="J26" s="49">
        <f t="shared" si="3"/>
        <v>125.05319999999999</v>
      </c>
      <c r="K26" s="49"/>
      <c r="L26" s="16">
        <f t="shared" si="4"/>
        <v>625.26599999999996</v>
      </c>
      <c r="M26" s="44"/>
      <c r="N26" s="50"/>
      <c r="O26" s="50"/>
    </row>
    <row r="27" spans="1:15" x14ac:dyDescent="0.3">
      <c r="A27" s="44"/>
      <c r="B27" s="45">
        <f>Perfis!D28*Perfis!E28</f>
        <v>28740.6</v>
      </c>
      <c r="C27" s="46">
        <f>B27/$B$24</f>
        <v>0.74251267554284073</v>
      </c>
      <c r="D27" s="47"/>
      <c r="E27" s="17">
        <v>24</v>
      </c>
      <c r="F27" s="15" t="str">
        <f>Perfis!C28</f>
        <v>Engenharia de IA Pleno</v>
      </c>
      <c r="G27" s="48">
        <f>Perfis!F28</f>
        <v>20</v>
      </c>
      <c r="H27" s="49">
        <f t="shared" si="1"/>
        <v>0.74251267554284073</v>
      </c>
      <c r="I27" s="49">
        <f t="shared" si="2"/>
        <v>14.850300000000001</v>
      </c>
      <c r="J27" s="49">
        <f t="shared" si="3"/>
        <v>178.20359999999999</v>
      </c>
      <c r="K27" s="49"/>
      <c r="L27" s="16">
        <f t="shared" si="4"/>
        <v>891.01800000000003</v>
      </c>
      <c r="M27" s="44"/>
      <c r="N27" s="50"/>
      <c r="O27" s="50"/>
    </row>
    <row r="28" spans="1:15" x14ac:dyDescent="0.3">
      <c r="A28" s="44"/>
      <c r="B28" s="45">
        <f>Perfis!D29*Perfis!E29</f>
        <v>33783.931499999999</v>
      </c>
      <c r="C28" s="46">
        <f>B28/$B$24</f>
        <v>0.87280701754385981</v>
      </c>
      <c r="D28" s="47"/>
      <c r="E28" s="17">
        <v>25</v>
      </c>
      <c r="F28" s="15" t="str">
        <f>Perfis!C29</f>
        <v>Engenharia de IA Sênior</v>
      </c>
      <c r="G28" s="48">
        <f>Perfis!F29</f>
        <v>30</v>
      </c>
      <c r="H28" s="49">
        <f t="shared" si="1"/>
        <v>0.87280701754385981</v>
      </c>
      <c r="I28" s="49">
        <f t="shared" si="2"/>
        <v>26.184200000000001</v>
      </c>
      <c r="J28" s="49">
        <f t="shared" si="3"/>
        <v>314.21039999999999</v>
      </c>
      <c r="K28" s="49"/>
      <c r="L28" s="16">
        <f t="shared" si="4"/>
        <v>1571.0520000000001</v>
      </c>
      <c r="M28" s="44"/>
      <c r="N28" s="50"/>
      <c r="O28" s="50"/>
    </row>
    <row r="29" spans="1:15" x14ac:dyDescent="0.3">
      <c r="B29" s="54"/>
      <c r="E29" s="17" t="s">
        <v>101</v>
      </c>
      <c r="F29" s="22" t="s">
        <v>102</v>
      </c>
      <c r="G29" s="55">
        <f>SUM(G4:G28)</f>
        <v>498</v>
      </c>
      <c r="H29" s="22"/>
      <c r="I29" s="56">
        <f>SUM(I4:I28)</f>
        <v>353.55849999999992</v>
      </c>
      <c r="J29" s="56">
        <f>SUM(J4:J28)</f>
        <v>4242.7020000000002</v>
      </c>
      <c r="K29" s="56"/>
      <c r="L29" s="56">
        <f>SUM(L4:L28)</f>
        <v>21213.51</v>
      </c>
      <c r="M29" s="44"/>
      <c r="O29" s="50"/>
    </row>
    <row r="30" spans="1:15" x14ac:dyDescent="0.3">
      <c r="F30" s="86" t="s">
        <v>103</v>
      </c>
      <c r="G30" s="87"/>
      <c r="H30" s="88"/>
      <c r="I30" s="57">
        <f>I29*$B$24</f>
        <v>13685265.935252994</v>
      </c>
      <c r="J30" s="57">
        <f>J29*$B$24</f>
        <v>164223191.22303599</v>
      </c>
      <c r="K30" s="57"/>
      <c r="L30" s="57">
        <f>L29*$B$24</f>
        <v>821115956.11517978</v>
      </c>
      <c r="M30" s="44"/>
      <c r="O30" s="50"/>
    </row>
    <row r="31" spans="1:15" x14ac:dyDescent="0.3">
      <c r="F31" s="21"/>
      <c r="G31" s="21"/>
      <c r="H31" s="21"/>
      <c r="O31" s="50"/>
    </row>
    <row r="33" spans="7:14" x14ac:dyDescent="0.3">
      <c r="G33" s="54"/>
    </row>
    <row r="34" spans="7:14" x14ac:dyDescent="0.3">
      <c r="G34" s="44"/>
    </row>
    <row r="35" spans="7:14" x14ac:dyDescent="0.3">
      <c r="G35" s="50"/>
      <c r="H35" s="54"/>
      <c r="I35" s="54"/>
      <c r="J35" s="54"/>
      <c r="K35" s="54"/>
      <c r="L35" s="54"/>
      <c r="M35" s="54"/>
      <c r="N35" s="54"/>
    </row>
    <row r="36" spans="7:14" x14ac:dyDescent="0.3">
      <c r="H36" s="50"/>
    </row>
    <row r="37" spans="7:14" x14ac:dyDescent="0.3">
      <c r="L37" s="18"/>
    </row>
    <row r="38" spans="7:14" x14ac:dyDescent="0.3">
      <c r="G38" s="58"/>
      <c r="L38" s="54"/>
    </row>
  </sheetData>
  <mergeCells count="2">
    <mergeCell ref="F30:H30"/>
    <mergeCell ref="B2:C2"/>
  </mergeCells>
  <pageMargins left="0.511811024" right="0.511811024" top="0.78740157499999996" bottom="0.78740157499999996" header="0.31496062000000002" footer="0.31496062000000002"/>
  <pageSetup paperSize="9" orientation="portrait"/>
  <headerFooter>
    <oddHeader>&amp;R&amp;"Aptos"&amp;12&amp;K000000 #INTERNA&amp;1#_x000D_&amp;"Calibri"&amp;11&amp;K000000&amp;"Calibri"&amp;11&amp;K000000&amp;"Aptos"&amp;1 &amp;K000000 #RESTRITA#_x000D_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2"/>
  <sheetViews>
    <sheetView topLeftCell="A13" workbookViewId="0">
      <selection activeCell="H8" sqref="H8"/>
    </sheetView>
  </sheetViews>
  <sheetFormatPr defaultRowHeight="14.4" x14ac:dyDescent="0.3"/>
  <cols>
    <col min="1" max="1" width="34" customWidth="1"/>
    <col min="2" max="2" width="62" customWidth="1"/>
    <col min="3" max="3" width="26" customWidth="1"/>
    <col min="4" max="5" width="40" customWidth="1"/>
  </cols>
  <sheetData>
    <row r="1" spans="1:3" ht="15.6" customHeight="1" x14ac:dyDescent="0.3">
      <c r="A1" s="59" t="s">
        <v>104</v>
      </c>
    </row>
    <row r="2" spans="1:3" ht="57.6" customHeight="1" x14ac:dyDescent="0.3">
      <c r="A2" s="60" t="s">
        <v>105</v>
      </c>
    </row>
    <row r="4" spans="1:3" x14ac:dyDescent="0.3">
      <c r="A4" s="61" t="s">
        <v>106</v>
      </c>
    </row>
    <row r="5" spans="1:3" ht="86.4" customHeight="1" x14ac:dyDescent="0.3">
      <c r="A5" s="60" t="s">
        <v>107</v>
      </c>
    </row>
    <row r="7" spans="1:3" x14ac:dyDescent="0.3">
      <c r="A7" s="61" t="s">
        <v>108</v>
      </c>
    </row>
    <row r="8" spans="1:3" x14ac:dyDescent="0.3">
      <c r="A8" s="62" t="s">
        <v>109</v>
      </c>
      <c r="B8" s="62" t="s">
        <v>110</v>
      </c>
      <c r="C8" s="62" t="s">
        <v>111</v>
      </c>
    </row>
    <row r="9" spans="1:3" ht="57.6" customHeight="1" x14ac:dyDescent="0.3">
      <c r="A9" s="60" t="s">
        <v>112</v>
      </c>
      <c r="B9" s="60" t="s">
        <v>113</v>
      </c>
      <c r="C9" s="60" t="s">
        <v>114</v>
      </c>
    </row>
    <row r="10" spans="1:3" ht="28.95" customHeight="1" x14ac:dyDescent="0.3">
      <c r="A10" s="60" t="s">
        <v>115</v>
      </c>
      <c r="B10" s="60" t="s">
        <v>116</v>
      </c>
      <c r="C10" s="60" t="s">
        <v>117</v>
      </c>
    </row>
    <row r="11" spans="1:3" ht="43.2" customHeight="1" x14ac:dyDescent="0.3">
      <c r="A11" s="60" t="s">
        <v>118</v>
      </c>
      <c r="B11" s="60" t="s">
        <v>119</v>
      </c>
      <c r="C11" s="60" t="s">
        <v>120</v>
      </c>
    </row>
    <row r="12" spans="1:3" x14ac:dyDescent="0.3">
      <c r="A12" s="60" t="s">
        <v>121</v>
      </c>
      <c r="B12" s="60" t="s">
        <v>122</v>
      </c>
      <c r="C12" s="60" t="s">
        <v>123</v>
      </c>
    </row>
    <row r="13" spans="1:3" ht="28.95" customHeight="1" x14ac:dyDescent="0.3">
      <c r="A13" s="60" t="s">
        <v>124</v>
      </c>
      <c r="B13" s="60" t="s">
        <v>125</v>
      </c>
      <c r="C13" s="60" t="s">
        <v>126</v>
      </c>
    </row>
    <row r="14" spans="1:3" ht="28.95" customHeight="1" x14ac:dyDescent="0.3">
      <c r="A14" s="60" t="s">
        <v>127</v>
      </c>
      <c r="B14" s="60" t="s">
        <v>128</v>
      </c>
      <c r="C14" s="60" t="s">
        <v>129</v>
      </c>
    </row>
    <row r="15" spans="1:3" ht="28.95" customHeight="1" x14ac:dyDescent="0.3">
      <c r="A15" s="60" t="s">
        <v>130</v>
      </c>
      <c r="B15" s="60" t="s">
        <v>131</v>
      </c>
      <c r="C15" s="60" t="s">
        <v>132</v>
      </c>
    </row>
    <row r="16" spans="1:3" x14ac:dyDescent="0.3">
      <c r="A16" s="60" t="s">
        <v>133</v>
      </c>
      <c r="B16" s="60" t="s">
        <v>134</v>
      </c>
      <c r="C16" s="60" t="s">
        <v>135</v>
      </c>
    </row>
    <row r="17" spans="1:5" x14ac:dyDescent="0.3">
      <c r="A17" s="60" t="s">
        <v>136</v>
      </c>
      <c r="B17" s="60" t="s">
        <v>137</v>
      </c>
      <c r="C17" s="60" t="s">
        <v>138</v>
      </c>
    </row>
    <row r="19" spans="1:5" x14ac:dyDescent="0.3">
      <c r="A19" s="61" t="s">
        <v>139</v>
      </c>
    </row>
    <row r="20" spans="1:5" x14ac:dyDescent="0.3">
      <c r="A20" s="62" t="s">
        <v>140</v>
      </c>
      <c r="B20" s="62" t="s">
        <v>141</v>
      </c>
    </row>
    <row r="21" spans="1:5" ht="72" customHeight="1" x14ac:dyDescent="0.3">
      <c r="A21" s="60" t="s">
        <v>142</v>
      </c>
      <c r="B21" s="60" t="s">
        <v>143</v>
      </c>
    </row>
    <row r="22" spans="1:5" ht="28.95" customHeight="1" x14ac:dyDescent="0.3">
      <c r="A22" s="60" t="s">
        <v>144</v>
      </c>
      <c r="B22" s="60" t="s">
        <v>145</v>
      </c>
    </row>
    <row r="23" spans="1:5" ht="72" customHeight="1" x14ac:dyDescent="0.3">
      <c r="A23" s="60" t="s">
        <v>146</v>
      </c>
      <c r="B23" s="60" t="s">
        <v>147</v>
      </c>
    </row>
    <row r="24" spans="1:5" ht="28.95" customHeight="1" x14ac:dyDescent="0.3">
      <c r="A24" s="60" t="s">
        <v>13</v>
      </c>
      <c r="B24" s="60" t="s">
        <v>148</v>
      </c>
    </row>
    <row r="26" spans="1:5" x14ac:dyDescent="0.3">
      <c r="A26" s="61" t="s">
        <v>149</v>
      </c>
    </row>
    <row r="27" spans="1:5" x14ac:dyDescent="0.3">
      <c r="A27" s="62" t="s">
        <v>150</v>
      </c>
      <c r="B27" s="62" t="s">
        <v>151</v>
      </c>
      <c r="C27" s="62" t="s">
        <v>152</v>
      </c>
      <c r="D27" s="62" t="s">
        <v>153</v>
      </c>
      <c r="E27" s="62" t="s">
        <v>154</v>
      </c>
    </row>
    <row r="28" spans="1:5" ht="28.95" customHeight="1" x14ac:dyDescent="0.3">
      <c r="A28" s="60" t="s">
        <v>155</v>
      </c>
      <c r="B28" s="60" t="s">
        <v>156</v>
      </c>
      <c r="C28" s="60" t="s">
        <v>157</v>
      </c>
      <c r="D28" s="60" t="s">
        <v>158</v>
      </c>
      <c r="E28" s="60" t="s">
        <v>159</v>
      </c>
    </row>
    <row r="29" spans="1:5" ht="28.95" customHeight="1" x14ac:dyDescent="0.3">
      <c r="A29" s="60" t="s">
        <v>160</v>
      </c>
      <c r="B29" s="60" t="s">
        <v>161</v>
      </c>
      <c r="C29" s="60" t="s">
        <v>162</v>
      </c>
      <c r="D29" s="60" t="s">
        <v>163</v>
      </c>
      <c r="E29" s="60" t="s">
        <v>164</v>
      </c>
    </row>
    <row r="30" spans="1:5" ht="28.95" customHeight="1" x14ac:dyDescent="0.3">
      <c r="A30" s="60" t="s">
        <v>165</v>
      </c>
      <c r="B30" s="60" t="s">
        <v>166</v>
      </c>
      <c r="C30" s="60" t="s">
        <v>167</v>
      </c>
      <c r="D30" s="60" t="s">
        <v>168</v>
      </c>
      <c r="E30" s="60" t="s">
        <v>169</v>
      </c>
    </row>
    <row r="31" spans="1:5" ht="28.95" customHeight="1" x14ac:dyDescent="0.3">
      <c r="A31" s="60" t="s">
        <v>170</v>
      </c>
      <c r="B31" s="60" t="s">
        <v>171</v>
      </c>
      <c r="C31" s="60" t="s">
        <v>172</v>
      </c>
      <c r="D31" s="60" t="s">
        <v>173</v>
      </c>
      <c r="E31" s="60" t="s">
        <v>174</v>
      </c>
    </row>
    <row r="32" spans="1:5" ht="28.95" customHeight="1" x14ac:dyDescent="0.3">
      <c r="A32" s="60" t="s">
        <v>175</v>
      </c>
      <c r="B32" s="60" t="s">
        <v>171</v>
      </c>
      <c r="C32" s="60" t="s">
        <v>172</v>
      </c>
      <c r="D32" s="60" t="s">
        <v>176</v>
      </c>
      <c r="E32" s="60" t="s">
        <v>177</v>
      </c>
    </row>
  </sheetData>
  <pageMargins left="0.75" right="0.75" top="1" bottom="1" header="0.5" footer="0.5"/>
  <pageSetup paperSize="9" orientation="portrait" r:id="rId1"/>
  <headerFooter>
    <oddHeader>&amp;R&amp;"Aptos"&amp;12&amp;K000000 #INTERNA&amp;1#_x000D_&amp;"Calibri"&amp;11&amp;K000000&amp;"Aptos"&amp;1 &amp;K000000 #RESTRITA#_x000D_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1"/>
  <sheetViews>
    <sheetView topLeftCell="A32" workbookViewId="0">
      <selection activeCell="C10" sqref="C10"/>
    </sheetView>
  </sheetViews>
  <sheetFormatPr defaultRowHeight="14.4" x14ac:dyDescent="0.3"/>
  <cols>
    <col min="1" max="1" width="42" customWidth="1"/>
    <col min="2" max="2" width="62" customWidth="1"/>
    <col min="3" max="3" width="26" customWidth="1"/>
    <col min="4" max="4" width="24" customWidth="1"/>
  </cols>
  <sheetData>
    <row r="1" spans="1:4" ht="15.6" x14ac:dyDescent="0.3">
      <c r="A1" s="66" t="s">
        <v>178</v>
      </c>
    </row>
    <row r="2" spans="1:4" ht="129.6" x14ac:dyDescent="0.3">
      <c r="A2" s="60" t="s">
        <v>179</v>
      </c>
    </row>
    <row r="4" spans="1:4" x14ac:dyDescent="0.3">
      <c r="A4" s="67" t="s">
        <v>180</v>
      </c>
    </row>
    <row r="5" spans="1:4" x14ac:dyDescent="0.3">
      <c r="A5" s="68" t="s">
        <v>181</v>
      </c>
      <c r="B5" s="68" t="s">
        <v>182</v>
      </c>
      <c r="C5" s="68" t="s">
        <v>183</v>
      </c>
      <c r="D5" s="68" t="s">
        <v>184</v>
      </c>
    </row>
    <row r="6" spans="1:4" ht="28.8" x14ac:dyDescent="0.3">
      <c r="A6" s="60" t="s">
        <v>185</v>
      </c>
      <c r="B6" s="60" t="s">
        <v>186</v>
      </c>
      <c r="C6" s="60">
        <f>'PI-BASA'!L29</f>
        <v>21213.51</v>
      </c>
      <c r="D6" s="60" t="s">
        <v>187</v>
      </c>
    </row>
    <row r="7" spans="1:4" ht="28.8" x14ac:dyDescent="0.3">
      <c r="A7" s="60" t="s">
        <v>188</v>
      </c>
      <c r="B7" s="60" t="s">
        <v>189</v>
      </c>
      <c r="C7" s="60" t="s">
        <v>190</v>
      </c>
      <c r="D7" s="60" t="s">
        <v>191</v>
      </c>
    </row>
    <row r="8" spans="1:4" ht="28.8" x14ac:dyDescent="0.3">
      <c r="A8" s="60" t="s">
        <v>192</v>
      </c>
      <c r="B8" s="60" t="s">
        <v>193</v>
      </c>
      <c r="C8" s="60">
        <f>'PI-BASA'!L29</f>
        <v>21213.51</v>
      </c>
      <c r="D8" s="60" t="s">
        <v>194</v>
      </c>
    </row>
    <row r="9" spans="1:4" x14ac:dyDescent="0.3">
      <c r="A9" s="60" t="s">
        <v>195</v>
      </c>
      <c r="B9" s="60" t="s">
        <v>196</v>
      </c>
      <c r="C9" s="60">
        <f>'PI-BASA'!L29*0.5</f>
        <v>10606.754999999999</v>
      </c>
      <c r="D9" s="60" t="s">
        <v>197</v>
      </c>
    </row>
    <row r="10" spans="1:4" x14ac:dyDescent="0.3">
      <c r="A10" s="60" t="s">
        <v>198</v>
      </c>
      <c r="B10" s="60" t="s">
        <v>199</v>
      </c>
      <c r="C10" s="60">
        <f>'PI-BASA'!L29*2</f>
        <v>42427.02</v>
      </c>
      <c r="D10" s="60" t="s">
        <v>200</v>
      </c>
    </row>
    <row r="11" spans="1:4" x14ac:dyDescent="0.3">
      <c r="A11" s="60" t="s">
        <v>201</v>
      </c>
      <c r="B11" s="60" t="s">
        <v>202</v>
      </c>
      <c r="C11" s="60">
        <f>'PI-BASA'!L29*3</f>
        <v>63640.53</v>
      </c>
      <c r="D11" s="60" t="s">
        <v>194</v>
      </c>
    </row>
    <row r="13" spans="1:4" x14ac:dyDescent="0.3">
      <c r="A13" s="67" t="s">
        <v>203</v>
      </c>
    </row>
    <row r="14" spans="1:4" x14ac:dyDescent="0.3">
      <c r="A14" s="68" t="s">
        <v>204</v>
      </c>
      <c r="B14" s="68" t="s">
        <v>205</v>
      </c>
      <c r="C14" s="68" t="s">
        <v>206</v>
      </c>
    </row>
    <row r="15" spans="1:4" ht="43.2" x14ac:dyDescent="0.3">
      <c r="A15" s="60" t="s">
        <v>207</v>
      </c>
      <c r="B15" s="60">
        <f>'PI-BASA'!L30</f>
        <v>821115956.11517978</v>
      </c>
      <c r="C15" s="60" t="s">
        <v>208</v>
      </c>
    </row>
    <row r="16" spans="1:4" ht="43.2" x14ac:dyDescent="0.3">
      <c r="A16" s="60" t="s">
        <v>209</v>
      </c>
      <c r="B16" s="60" t="s">
        <v>210</v>
      </c>
      <c r="C16" s="60" t="s">
        <v>211</v>
      </c>
    </row>
    <row r="17" spans="1:3" ht="72" x14ac:dyDescent="0.3">
      <c r="A17" s="60" t="s">
        <v>212</v>
      </c>
      <c r="B17" s="60" t="s">
        <v>213</v>
      </c>
      <c r="C17" s="60" t="s">
        <v>214</v>
      </c>
    </row>
    <row r="19" spans="1:3" x14ac:dyDescent="0.3">
      <c r="A19" s="67" t="s">
        <v>215</v>
      </c>
    </row>
    <row r="20" spans="1:3" ht="28.8" x14ac:dyDescent="0.3">
      <c r="A20" s="68" t="s">
        <v>216</v>
      </c>
      <c r="B20" s="68" t="s">
        <v>217</v>
      </c>
      <c r="C20" s="68" t="s">
        <v>218</v>
      </c>
    </row>
    <row r="21" spans="1:3" ht="57.6" x14ac:dyDescent="0.3">
      <c r="A21" s="60" t="s">
        <v>219</v>
      </c>
      <c r="B21" s="60" t="s">
        <v>220</v>
      </c>
      <c r="C21" s="60" t="s">
        <v>221</v>
      </c>
    </row>
    <row r="22" spans="1:3" ht="43.2" x14ac:dyDescent="0.3">
      <c r="A22" s="60" t="s">
        <v>222</v>
      </c>
      <c r="B22" s="60" t="s">
        <v>223</v>
      </c>
      <c r="C22" s="60" t="s">
        <v>221</v>
      </c>
    </row>
    <row r="23" spans="1:3" ht="86.4" x14ac:dyDescent="0.3">
      <c r="A23" s="60" t="s">
        <v>224</v>
      </c>
      <c r="B23" s="60" t="s">
        <v>225</v>
      </c>
      <c r="C23" s="60" t="s">
        <v>226</v>
      </c>
    </row>
    <row r="24" spans="1:3" ht="57.6" x14ac:dyDescent="0.3">
      <c r="A24" s="60" t="s">
        <v>227</v>
      </c>
      <c r="B24" s="60" t="s">
        <v>228</v>
      </c>
      <c r="C24" s="60" t="s">
        <v>229</v>
      </c>
    </row>
    <row r="25" spans="1:3" ht="43.2" x14ac:dyDescent="0.3">
      <c r="A25" s="60" t="s">
        <v>230</v>
      </c>
      <c r="B25" s="60" t="s">
        <v>231</v>
      </c>
      <c r="C25" s="60" t="s">
        <v>229</v>
      </c>
    </row>
    <row r="26" spans="1:3" ht="72" x14ac:dyDescent="0.3">
      <c r="A26" s="60" t="s">
        <v>232</v>
      </c>
      <c r="B26" s="60" t="s">
        <v>233</v>
      </c>
      <c r="C26" s="60" t="s">
        <v>234</v>
      </c>
    </row>
    <row r="28" spans="1:3" x14ac:dyDescent="0.3">
      <c r="A28" s="67" t="s">
        <v>235</v>
      </c>
    </row>
    <row r="29" spans="1:3" x14ac:dyDescent="0.3">
      <c r="A29" s="68" t="s">
        <v>236</v>
      </c>
      <c r="B29" s="68" t="s">
        <v>184</v>
      </c>
    </row>
    <row r="30" spans="1:3" ht="43.2" x14ac:dyDescent="0.3">
      <c r="A30" s="60" t="s">
        <v>237</v>
      </c>
      <c r="B30" s="60" t="s">
        <v>238</v>
      </c>
    </row>
    <row r="31" spans="1:3" ht="28.8" x14ac:dyDescent="0.3">
      <c r="A31" s="60" t="s">
        <v>239</v>
      </c>
      <c r="B31" s="60" t="s">
        <v>194</v>
      </c>
    </row>
    <row r="32" spans="1:3" ht="43.2" x14ac:dyDescent="0.3">
      <c r="A32" s="60" t="s">
        <v>240</v>
      </c>
      <c r="B32" s="60" t="s">
        <v>241</v>
      </c>
    </row>
    <row r="33" spans="1:3" ht="43.2" x14ac:dyDescent="0.3">
      <c r="A33" s="60" t="s">
        <v>242</v>
      </c>
      <c r="B33" s="60" t="s">
        <v>243</v>
      </c>
    </row>
    <row r="34" spans="1:3" ht="57.6" x14ac:dyDescent="0.3">
      <c r="A34" s="60" t="s">
        <v>244</v>
      </c>
      <c r="B34" s="60" t="s">
        <v>245</v>
      </c>
    </row>
    <row r="35" spans="1:3" ht="43.2" x14ac:dyDescent="0.3">
      <c r="A35" s="60" t="s">
        <v>246</v>
      </c>
      <c r="B35" s="60" t="s">
        <v>247</v>
      </c>
    </row>
    <row r="36" spans="1:3" ht="72" x14ac:dyDescent="0.3">
      <c r="A36" s="60" t="s">
        <v>248</v>
      </c>
      <c r="B36" s="60" t="s">
        <v>249</v>
      </c>
    </row>
    <row r="37" spans="1:3" ht="43.2" x14ac:dyDescent="0.3">
      <c r="A37" s="60" t="s">
        <v>250</v>
      </c>
      <c r="B37" s="60" t="s">
        <v>251</v>
      </c>
    </row>
    <row r="38" spans="1:3" ht="28.8" x14ac:dyDescent="0.3">
      <c r="A38" s="60" t="s">
        <v>252</v>
      </c>
      <c r="B38" s="60" t="s">
        <v>253</v>
      </c>
    </row>
    <row r="40" spans="1:3" x14ac:dyDescent="0.3">
      <c r="A40" s="67" t="s">
        <v>296</v>
      </c>
    </row>
    <row r="41" spans="1:3" x14ac:dyDescent="0.3">
      <c r="A41" s="68" t="s">
        <v>297</v>
      </c>
      <c r="B41" s="68" t="s">
        <v>298</v>
      </c>
      <c r="C41" s="68" t="s">
        <v>299</v>
      </c>
    </row>
    <row r="42" spans="1:3" ht="100.8" x14ac:dyDescent="0.3">
      <c r="A42" s="60" t="s">
        <v>300</v>
      </c>
      <c r="B42" s="60" t="s">
        <v>301</v>
      </c>
      <c r="C42" s="60" t="s">
        <v>302</v>
      </c>
    </row>
    <row r="43" spans="1:3" ht="86.4" x14ac:dyDescent="0.3">
      <c r="A43" s="60" t="s">
        <v>303</v>
      </c>
      <c r="B43" s="60" t="s">
        <v>304</v>
      </c>
      <c r="C43" s="60" t="s">
        <v>305</v>
      </c>
    </row>
    <row r="44" spans="1:3" ht="43.2" x14ac:dyDescent="0.3">
      <c r="A44" s="60" t="s">
        <v>306</v>
      </c>
      <c r="B44" s="60" t="s">
        <v>307</v>
      </c>
      <c r="C44" s="60" t="s">
        <v>308</v>
      </c>
    </row>
    <row r="45" spans="1:3" ht="57.6" x14ac:dyDescent="0.3">
      <c r="A45" s="60" t="s">
        <v>309</v>
      </c>
      <c r="B45" s="60" t="s">
        <v>310</v>
      </c>
      <c r="C45" s="60" t="s">
        <v>311</v>
      </c>
    </row>
    <row r="46" spans="1:3" ht="100.8" x14ac:dyDescent="0.3">
      <c r="A46" s="60" t="s">
        <v>312</v>
      </c>
      <c r="B46" s="60" t="s">
        <v>313</v>
      </c>
      <c r="C46" s="60" t="s">
        <v>314</v>
      </c>
    </row>
    <row r="47" spans="1:3" ht="57.6" x14ac:dyDescent="0.3">
      <c r="A47" s="60" t="s">
        <v>315</v>
      </c>
      <c r="B47" s="60" t="s">
        <v>316</v>
      </c>
      <c r="C47" s="60" t="s">
        <v>317</v>
      </c>
    </row>
    <row r="48" spans="1:3" ht="72" x14ac:dyDescent="0.3">
      <c r="A48" s="60" t="s">
        <v>318</v>
      </c>
      <c r="B48" s="60" t="s">
        <v>319</v>
      </c>
      <c r="C48" s="60" t="s">
        <v>320</v>
      </c>
    </row>
    <row r="49" spans="1:3" ht="129.6" x14ac:dyDescent="0.3">
      <c r="A49" s="60" t="s">
        <v>321</v>
      </c>
      <c r="B49" s="60" t="s">
        <v>322</v>
      </c>
      <c r="C49" s="60" t="s">
        <v>323</v>
      </c>
    </row>
    <row r="50" spans="1:3" ht="72" x14ac:dyDescent="0.3">
      <c r="A50" s="60" t="s">
        <v>324</v>
      </c>
      <c r="B50" s="60" t="s">
        <v>325</v>
      </c>
      <c r="C50" s="60" t="s">
        <v>326</v>
      </c>
    </row>
    <row r="51" spans="1:3" ht="86.4" x14ac:dyDescent="0.3">
      <c r="A51" s="60" t="s">
        <v>327</v>
      </c>
      <c r="B51" s="60" t="s">
        <v>328</v>
      </c>
      <c r="C51" s="60" t="s">
        <v>329</v>
      </c>
    </row>
  </sheetData>
  <pageMargins left="0.75" right="0.75" top="1" bottom="1" header="0.5" footer="0.5"/>
  <pageSetup paperSize="9" orientation="portrait" r:id="rId1"/>
  <headerFooter>
    <oddHeader>&amp;R&amp;"Aptos"&amp;12&amp;K000000 #INTERNA&amp;1#_x000D_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B2:I27"/>
  <sheetViews>
    <sheetView showGridLines="0" topLeftCell="A5" workbookViewId="0">
      <selection activeCell="C9" sqref="C9"/>
    </sheetView>
  </sheetViews>
  <sheetFormatPr defaultRowHeight="14.4" x14ac:dyDescent="0.3"/>
  <cols>
    <col min="2" max="2" width="53.6640625" customWidth="1"/>
    <col min="3" max="3" width="15.6640625" bestFit="1" customWidth="1"/>
    <col min="4" max="4" width="14.33203125" customWidth="1"/>
    <col min="5" max="5" width="14.44140625" customWidth="1"/>
    <col min="6" max="6" width="17.6640625" customWidth="1"/>
    <col min="7" max="7" width="15.6640625" customWidth="1"/>
    <col min="8" max="8" width="14.88671875" customWidth="1"/>
    <col min="9" max="9" width="16.88671875" customWidth="1"/>
  </cols>
  <sheetData>
    <row r="2" spans="2:9" x14ac:dyDescent="0.3">
      <c r="B2" s="6"/>
    </row>
    <row r="3" spans="2:9" ht="17.25" customHeight="1" x14ac:dyDescent="0.3">
      <c r="B3" s="8" t="s">
        <v>254</v>
      </c>
    </row>
    <row r="4" spans="2:9" x14ac:dyDescent="0.3">
      <c r="C4" s="90" t="s">
        <v>255</v>
      </c>
      <c r="D4" s="87"/>
      <c r="E4" s="87"/>
      <c r="F4" s="87"/>
      <c r="G4" s="88"/>
    </row>
    <row r="5" spans="2:9" ht="45" customHeight="1" x14ac:dyDescent="0.3">
      <c r="B5" s="4" t="s">
        <v>256</v>
      </c>
      <c r="C5" s="4" t="s">
        <v>257</v>
      </c>
      <c r="D5" s="4" t="s">
        <v>258</v>
      </c>
      <c r="E5" s="4" t="s">
        <v>259</v>
      </c>
      <c r="F5" s="4" t="s">
        <v>260</v>
      </c>
      <c r="G5" s="4" t="s">
        <v>261</v>
      </c>
      <c r="H5" s="4" t="s">
        <v>262</v>
      </c>
      <c r="I5" s="4" t="s">
        <v>263</v>
      </c>
    </row>
    <row r="6" spans="2:9" ht="28.5" customHeight="1" x14ac:dyDescent="0.3">
      <c r="B6" s="4" t="s">
        <v>264</v>
      </c>
      <c r="C6" s="63">
        <v>16000</v>
      </c>
      <c r="D6" s="63">
        <v>18500</v>
      </c>
      <c r="E6" s="63">
        <v>22000</v>
      </c>
      <c r="F6" s="13" t="s">
        <v>265</v>
      </c>
      <c r="G6" s="64">
        <v>18833.333333333332</v>
      </c>
      <c r="H6" s="65">
        <v>16500</v>
      </c>
      <c r="I6" s="5"/>
    </row>
    <row r="7" spans="2:9" ht="28.5" customHeight="1" x14ac:dyDescent="0.3">
      <c r="B7" s="4" t="s">
        <v>266</v>
      </c>
      <c r="C7" s="63">
        <v>14200</v>
      </c>
      <c r="D7" s="63">
        <v>15800</v>
      </c>
      <c r="E7" s="63">
        <v>19500</v>
      </c>
      <c r="F7" s="13" t="s">
        <v>265</v>
      </c>
      <c r="G7" s="64">
        <v>16500</v>
      </c>
      <c r="H7" s="65">
        <v>16395.833333333332</v>
      </c>
      <c r="I7" s="65">
        <v>13450</v>
      </c>
    </row>
    <row r="8" spans="2:9" ht="28.5" customHeight="1" x14ac:dyDescent="0.3">
      <c r="B8" s="4" t="s">
        <v>267</v>
      </c>
      <c r="C8" s="63">
        <v>11000</v>
      </c>
      <c r="D8" s="63">
        <v>13500</v>
      </c>
      <c r="E8" s="63">
        <v>16000</v>
      </c>
      <c r="F8" s="13" t="s">
        <v>265</v>
      </c>
      <c r="G8" s="64">
        <v>13500</v>
      </c>
      <c r="H8" s="65">
        <v>12500</v>
      </c>
      <c r="I8" s="5"/>
    </row>
    <row r="9" spans="2:9" ht="28.5" customHeight="1" x14ac:dyDescent="0.3">
      <c r="B9" s="4" t="s">
        <v>268</v>
      </c>
      <c r="C9" s="63">
        <v>15500</v>
      </c>
      <c r="D9" s="63">
        <v>17000</v>
      </c>
      <c r="E9" s="63">
        <v>20000</v>
      </c>
      <c r="F9" s="13" t="s">
        <v>265</v>
      </c>
      <c r="G9" s="64">
        <v>17500</v>
      </c>
      <c r="H9" s="65">
        <v>14250</v>
      </c>
      <c r="I9" s="5"/>
    </row>
    <row r="10" spans="2:9" ht="28.5" customHeight="1" x14ac:dyDescent="0.3">
      <c r="B10" s="4" t="s">
        <v>269</v>
      </c>
      <c r="C10" s="63">
        <v>14000</v>
      </c>
      <c r="D10" s="63">
        <v>16500</v>
      </c>
      <c r="E10" s="63">
        <v>21000</v>
      </c>
      <c r="F10" s="13" t="s">
        <v>265</v>
      </c>
      <c r="G10" s="64">
        <v>17166.666666666668</v>
      </c>
      <c r="H10" s="65">
        <v>15000</v>
      </c>
      <c r="I10" s="5"/>
    </row>
    <row r="11" spans="2:9" ht="28.5" customHeight="1" x14ac:dyDescent="0.3">
      <c r="B11" s="4" t="s">
        <v>270</v>
      </c>
      <c r="C11" s="63">
        <v>12500</v>
      </c>
      <c r="D11" s="63">
        <v>14000</v>
      </c>
      <c r="E11" s="63">
        <v>18000</v>
      </c>
      <c r="F11" s="13" t="s">
        <v>265</v>
      </c>
      <c r="G11" s="64">
        <v>14833.333333333334</v>
      </c>
      <c r="H11" s="65">
        <v>15000</v>
      </c>
      <c r="I11" s="5"/>
    </row>
    <row r="12" spans="2:9" ht="28.5" customHeight="1" x14ac:dyDescent="0.3">
      <c r="B12" s="4" t="s">
        <v>271</v>
      </c>
      <c r="C12" s="63">
        <v>13000</v>
      </c>
      <c r="D12" s="63">
        <v>15200</v>
      </c>
      <c r="E12" s="63">
        <v>18500</v>
      </c>
      <c r="F12" s="13" t="s">
        <v>265</v>
      </c>
      <c r="G12" s="64">
        <v>15566.666666666666</v>
      </c>
      <c r="H12" s="65">
        <v>19208.333333333336</v>
      </c>
      <c r="I12" s="5"/>
    </row>
    <row r="13" spans="2:9" ht="28.5" customHeight="1" x14ac:dyDescent="0.3">
      <c r="B13" s="4" t="s">
        <v>272</v>
      </c>
      <c r="C13" s="63">
        <v>13500</v>
      </c>
      <c r="D13" s="63">
        <v>15000</v>
      </c>
      <c r="E13" s="63">
        <v>19000</v>
      </c>
      <c r="F13" s="13" t="s">
        <v>265</v>
      </c>
      <c r="G13" s="64">
        <v>15833.333333333334</v>
      </c>
      <c r="H13" s="65">
        <v>12520.833333333332</v>
      </c>
      <c r="I13" s="5"/>
    </row>
    <row r="14" spans="2:9" ht="28.5" customHeight="1" x14ac:dyDescent="0.3">
      <c r="B14" s="4" t="s">
        <v>273</v>
      </c>
      <c r="C14" s="63">
        <v>12000</v>
      </c>
      <c r="D14" s="63">
        <v>14500</v>
      </c>
      <c r="E14" s="63">
        <v>17000</v>
      </c>
      <c r="F14" s="13" t="s">
        <v>265</v>
      </c>
      <c r="G14" s="64">
        <v>14500</v>
      </c>
      <c r="H14" s="65">
        <v>15000</v>
      </c>
      <c r="I14" s="5"/>
    </row>
    <row r="16" spans="2:9" x14ac:dyDescent="0.3">
      <c r="B16" s="5" t="s">
        <v>274</v>
      </c>
      <c r="C16" s="5" t="s">
        <v>275</v>
      </c>
    </row>
    <row r="17" spans="2:3" x14ac:dyDescent="0.3">
      <c r="B17" s="5" t="s">
        <v>276</v>
      </c>
      <c r="C17" s="5" t="s">
        <v>275</v>
      </c>
    </row>
    <row r="18" spans="2:3" x14ac:dyDescent="0.3">
      <c r="B18" s="5" t="s">
        <v>277</v>
      </c>
      <c r="C18" s="5" t="s">
        <v>278</v>
      </c>
    </row>
    <row r="19" spans="2:3" x14ac:dyDescent="0.3">
      <c r="B19" s="11" t="s">
        <v>279</v>
      </c>
      <c r="C19" s="5" t="s">
        <v>280</v>
      </c>
    </row>
    <row r="20" spans="2:3" x14ac:dyDescent="0.3">
      <c r="B20" s="11" t="s">
        <v>281</v>
      </c>
      <c r="C20" s="5"/>
    </row>
    <row r="21" spans="2:3" x14ac:dyDescent="0.3">
      <c r="B21" s="12" t="s">
        <v>282</v>
      </c>
      <c r="C21" s="5" t="s">
        <v>283</v>
      </c>
    </row>
    <row r="22" spans="2:3" x14ac:dyDescent="0.3">
      <c r="B22" s="9"/>
    </row>
    <row r="23" spans="2:3" x14ac:dyDescent="0.3">
      <c r="B23" s="7"/>
    </row>
    <row r="24" spans="2:3" x14ac:dyDescent="0.3">
      <c r="B24" s="6"/>
    </row>
    <row r="25" spans="2:3" x14ac:dyDescent="0.3">
      <c r="B25" s="10"/>
    </row>
    <row r="27" spans="2:3" x14ac:dyDescent="0.3">
      <c r="B27" s="5" t="s">
        <v>330</v>
      </c>
    </row>
  </sheetData>
  <mergeCells count="1">
    <mergeCell ref="C4:G4"/>
  </mergeCells>
  <hyperlinks>
    <hyperlink ref="B19" r:id="rId1" xr:uid="{00000000-0004-0000-0800-000000000000}"/>
    <hyperlink ref="B20" r:id="rId2" xr:uid="{00000000-0004-0000-0800-000001000000}"/>
    <hyperlink ref="B21" r:id="rId3" xr:uid="{00000000-0004-0000-0800-000002000000}"/>
  </hyperlinks>
  <pageMargins left="0.511811024" right="0.511811024" top="0.78740157499999996" bottom="0.78740157499999996" header="0.31496062000000002" footer="0.31496062000000002"/>
  <pageSetup paperSize="9" orientation="portrait"/>
  <headerFooter>
    <oddHeader>&amp;R&amp;"Aptos"&amp;12&amp;K000000 #INTERNA&amp;1#_x000D_&amp;"Calibri"&amp;11&amp;K000000&amp;"Calibri"&amp;11&amp;K000000&amp;"Aptos"&amp;1 &amp;K000000 #RESTRITA#_x000D_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59999389629810485"/>
  </sheetPr>
  <dimension ref="B2:E35"/>
  <sheetViews>
    <sheetView showGridLines="0" workbookViewId="0">
      <selection activeCell="I17" sqref="I17"/>
    </sheetView>
  </sheetViews>
  <sheetFormatPr defaultRowHeight="14.4" x14ac:dyDescent="0.3"/>
  <cols>
    <col min="2" max="2" width="14" bestFit="1" customWidth="1"/>
    <col min="3" max="3" width="45.44140625" bestFit="1" customWidth="1"/>
    <col min="4" max="4" width="11.6640625" bestFit="1" customWidth="1"/>
    <col min="5" max="5" width="9.5546875" customWidth="1"/>
  </cols>
  <sheetData>
    <row r="2" spans="2:5" x14ac:dyDescent="0.3">
      <c r="B2" s="5" t="s">
        <v>284</v>
      </c>
      <c r="C2" s="5" t="s">
        <v>285</v>
      </c>
      <c r="D2" s="5" t="s">
        <v>286</v>
      </c>
      <c r="E2" s="5" t="s">
        <v>287</v>
      </c>
    </row>
    <row r="3" spans="2:5" x14ac:dyDescent="0.3">
      <c r="B3" s="5" t="s">
        <v>14</v>
      </c>
      <c r="C3" s="5" t="s">
        <v>288</v>
      </c>
      <c r="D3" s="45">
        <v>15580.79</v>
      </c>
      <c r="E3" s="5">
        <v>1.99</v>
      </c>
    </row>
    <row r="4" spans="2:5" x14ac:dyDescent="0.3">
      <c r="B4" s="5" t="s">
        <v>15</v>
      </c>
      <c r="C4" s="5" t="s">
        <v>289</v>
      </c>
      <c r="D4" s="45">
        <v>19078.14</v>
      </c>
      <c r="E4" s="5">
        <v>1.98</v>
      </c>
    </row>
    <row r="5" spans="2:5" x14ac:dyDescent="0.3">
      <c r="B5" s="5" t="s">
        <v>17</v>
      </c>
      <c r="C5" s="5" t="s">
        <v>18</v>
      </c>
      <c r="D5" s="45">
        <v>5568.74</v>
      </c>
      <c r="E5" s="5">
        <v>2.15</v>
      </c>
    </row>
    <row r="6" spans="2:5" x14ac:dyDescent="0.3">
      <c r="B6" s="5" t="s">
        <v>19</v>
      </c>
      <c r="C6" s="5" t="s">
        <v>20</v>
      </c>
      <c r="D6" s="45">
        <v>8616.67</v>
      </c>
      <c r="E6" s="5">
        <v>2.06</v>
      </c>
    </row>
    <row r="7" spans="2:5" x14ac:dyDescent="0.3">
      <c r="B7" s="5" t="s">
        <v>21</v>
      </c>
      <c r="C7" s="5" t="s">
        <v>22</v>
      </c>
      <c r="D7" s="45">
        <v>13883.33</v>
      </c>
      <c r="E7" s="5">
        <v>2</v>
      </c>
    </row>
    <row r="8" spans="2:5" x14ac:dyDescent="0.3">
      <c r="B8" s="5" t="s">
        <v>23</v>
      </c>
      <c r="C8" s="5" t="s">
        <v>290</v>
      </c>
      <c r="D8" s="45">
        <v>6687.85</v>
      </c>
      <c r="E8" s="5">
        <v>2.11</v>
      </c>
    </row>
    <row r="9" spans="2:5" x14ac:dyDescent="0.3">
      <c r="B9" s="5" t="s">
        <v>24</v>
      </c>
      <c r="C9" s="5" t="s">
        <v>291</v>
      </c>
      <c r="D9" s="45">
        <v>11023.35</v>
      </c>
      <c r="E9" s="5">
        <v>2.0299999999999998</v>
      </c>
    </row>
    <row r="10" spans="2:5" x14ac:dyDescent="0.3">
      <c r="B10" s="5" t="s">
        <v>26</v>
      </c>
      <c r="C10" s="5" t="s">
        <v>292</v>
      </c>
      <c r="D10" s="45">
        <v>16205.18</v>
      </c>
      <c r="E10" s="5">
        <v>1.99</v>
      </c>
    </row>
    <row r="11" spans="2:5" x14ac:dyDescent="0.3">
      <c r="B11" s="5" t="s">
        <v>28</v>
      </c>
      <c r="C11" s="5" t="s">
        <v>29</v>
      </c>
      <c r="D11" s="45">
        <v>6757.02</v>
      </c>
      <c r="E11" s="5">
        <v>2.1</v>
      </c>
    </row>
    <row r="12" spans="2:5" x14ac:dyDescent="0.3">
      <c r="B12" s="5" t="s">
        <v>30</v>
      </c>
      <c r="C12" s="5" t="s">
        <v>31</v>
      </c>
      <c r="D12" s="45">
        <v>9561.11</v>
      </c>
      <c r="E12" s="5">
        <v>2.04</v>
      </c>
    </row>
    <row r="13" spans="2:5" x14ac:dyDescent="0.3">
      <c r="B13" s="5" t="s">
        <v>32</v>
      </c>
      <c r="C13" s="5" t="s">
        <v>33</v>
      </c>
      <c r="D13" s="45">
        <v>12193.99</v>
      </c>
      <c r="E13" s="5">
        <v>2.02</v>
      </c>
    </row>
    <row r="14" spans="2:5" x14ac:dyDescent="0.3">
      <c r="B14" s="5" t="s">
        <v>34</v>
      </c>
      <c r="C14" s="5" t="s">
        <v>35</v>
      </c>
      <c r="D14" s="45">
        <v>7588.47</v>
      </c>
      <c r="E14" s="5">
        <v>2.08</v>
      </c>
    </row>
    <row r="15" spans="2:5" x14ac:dyDescent="0.3">
      <c r="B15" s="5" t="s">
        <v>36</v>
      </c>
      <c r="C15" s="5" t="s">
        <v>37</v>
      </c>
      <c r="D15" s="45">
        <v>11071.12</v>
      </c>
      <c r="E15" s="5">
        <v>2.02</v>
      </c>
    </row>
    <row r="16" spans="2:5" x14ac:dyDescent="0.3">
      <c r="B16" s="5" t="s">
        <v>38</v>
      </c>
      <c r="C16" s="5" t="s">
        <v>39</v>
      </c>
      <c r="D16" s="45">
        <v>14490.34</v>
      </c>
      <c r="E16" s="5">
        <v>2</v>
      </c>
    </row>
    <row r="17" spans="2:5" x14ac:dyDescent="0.3">
      <c r="B17" s="5" t="s">
        <v>40</v>
      </c>
      <c r="C17" s="5" t="s">
        <v>41</v>
      </c>
      <c r="D17" s="45">
        <v>7936.98</v>
      </c>
      <c r="E17" s="5">
        <v>2.0699999999999998</v>
      </c>
    </row>
    <row r="18" spans="2:5" x14ac:dyDescent="0.3">
      <c r="B18" s="5" t="s">
        <v>42</v>
      </c>
      <c r="C18" s="5" t="s">
        <v>43</v>
      </c>
      <c r="D18" s="45">
        <v>11673.56</v>
      </c>
      <c r="E18" s="5">
        <v>2.02</v>
      </c>
    </row>
    <row r="19" spans="2:5" x14ac:dyDescent="0.3">
      <c r="B19" s="5" t="s">
        <v>44</v>
      </c>
      <c r="C19" s="5" t="s">
        <v>45</v>
      </c>
      <c r="D19" s="45">
        <v>19065.28</v>
      </c>
      <c r="E19" s="5">
        <v>1.98</v>
      </c>
    </row>
    <row r="20" spans="2:5" x14ac:dyDescent="0.3">
      <c r="B20" s="5" t="s">
        <v>46</v>
      </c>
      <c r="C20" s="5" t="s">
        <v>47</v>
      </c>
      <c r="D20" s="45">
        <v>12312.5</v>
      </c>
      <c r="E20" s="5">
        <v>2.0099999999999998</v>
      </c>
    </row>
    <row r="21" spans="2:5" x14ac:dyDescent="0.3">
      <c r="B21" s="5" t="s">
        <v>48</v>
      </c>
      <c r="C21" s="5" t="s">
        <v>49</v>
      </c>
      <c r="D21" s="45">
        <v>17138.03</v>
      </c>
      <c r="E21" s="5">
        <v>1.99</v>
      </c>
    </row>
    <row r="22" spans="2:5" x14ac:dyDescent="0.3">
      <c r="B22" s="5" t="s">
        <v>50</v>
      </c>
      <c r="C22" s="5" t="s">
        <v>51</v>
      </c>
      <c r="D22" s="45">
        <v>7877.75</v>
      </c>
      <c r="E22" s="5">
        <v>2.0699999999999998</v>
      </c>
    </row>
    <row r="23" spans="2:5" x14ac:dyDescent="0.3">
      <c r="B23" s="5" t="s">
        <v>52</v>
      </c>
      <c r="C23" s="5" t="s">
        <v>53</v>
      </c>
      <c r="D23" s="45">
        <v>12878.4</v>
      </c>
      <c r="E23" s="5">
        <v>2.0099999999999998</v>
      </c>
    </row>
    <row r="24" spans="2:5" x14ac:dyDescent="0.3">
      <c r="B24" s="5" t="s">
        <v>54</v>
      </c>
      <c r="C24" s="5" t="s">
        <v>55</v>
      </c>
      <c r="D24" s="45">
        <v>8466.82</v>
      </c>
      <c r="E24" s="5">
        <v>2.06</v>
      </c>
    </row>
    <row r="25" spans="2:5" x14ac:dyDescent="0.3">
      <c r="B25" s="5" t="s">
        <v>56</v>
      </c>
      <c r="C25" s="5" t="s">
        <v>57</v>
      </c>
      <c r="D25" s="45">
        <v>13554.04</v>
      </c>
      <c r="E25" s="5">
        <v>2.0099999999999998</v>
      </c>
    </row>
    <row r="26" spans="2:5" x14ac:dyDescent="0.3">
      <c r="B26" s="5" t="s">
        <v>58</v>
      </c>
      <c r="C26" s="5" t="s">
        <v>59</v>
      </c>
      <c r="D26" s="45">
        <v>19549.099999999999</v>
      </c>
      <c r="E26" s="5">
        <v>1.98</v>
      </c>
    </row>
    <row r="27" spans="2:5" x14ac:dyDescent="0.3">
      <c r="B27" s="5" t="s">
        <v>60</v>
      </c>
      <c r="C27" s="5" t="s">
        <v>61</v>
      </c>
      <c r="D27" s="45">
        <v>9299.2000000000007</v>
      </c>
      <c r="E27" s="5">
        <v>2.04</v>
      </c>
    </row>
    <row r="28" spans="2:5" x14ac:dyDescent="0.3">
      <c r="B28" s="5" t="s">
        <v>62</v>
      </c>
      <c r="C28" s="5" t="s">
        <v>63</v>
      </c>
      <c r="D28" s="45">
        <v>13982.75</v>
      </c>
      <c r="E28" s="5">
        <v>2</v>
      </c>
    </row>
    <row r="29" spans="2:5" x14ac:dyDescent="0.3">
      <c r="B29" s="5" t="s">
        <v>64</v>
      </c>
      <c r="C29" s="5" t="s">
        <v>65</v>
      </c>
      <c r="D29" s="45">
        <v>18520.2</v>
      </c>
      <c r="E29" s="5">
        <v>1.98</v>
      </c>
    </row>
    <row r="30" spans="2:5" x14ac:dyDescent="0.3">
      <c r="B30" s="5" t="s">
        <v>66</v>
      </c>
      <c r="C30" s="5" t="s">
        <v>293</v>
      </c>
      <c r="D30" s="45">
        <v>8745.65</v>
      </c>
      <c r="E30" s="5">
        <v>2.06</v>
      </c>
    </row>
    <row r="31" spans="2:5" x14ac:dyDescent="0.3">
      <c r="B31" s="5" t="s">
        <v>67</v>
      </c>
      <c r="C31" s="5" t="s">
        <v>294</v>
      </c>
      <c r="D31" s="45">
        <v>14370.3</v>
      </c>
      <c r="E31" s="5">
        <v>2</v>
      </c>
    </row>
    <row r="32" spans="2:5" x14ac:dyDescent="0.3">
      <c r="B32" s="5" t="s">
        <v>69</v>
      </c>
      <c r="C32" s="5" t="s">
        <v>295</v>
      </c>
      <c r="D32" s="45">
        <v>16976.849999999999</v>
      </c>
      <c r="E32" s="5">
        <v>1.99</v>
      </c>
    </row>
    <row r="33" spans="2:5" x14ac:dyDescent="0.3">
      <c r="B33" s="5" t="s">
        <v>71</v>
      </c>
      <c r="C33" s="5" t="s">
        <v>72</v>
      </c>
      <c r="D33" s="45">
        <v>5568.74</v>
      </c>
      <c r="E33" s="5">
        <v>2.15</v>
      </c>
    </row>
    <row r="34" spans="2:5" x14ac:dyDescent="0.3">
      <c r="B34" s="5" t="s">
        <v>73</v>
      </c>
      <c r="C34" s="5" t="s">
        <v>74</v>
      </c>
      <c r="D34" s="45">
        <v>8616.67</v>
      </c>
      <c r="E34" s="5">
        <v>2.06</v>
      </c>
    </row>
    <row r="35" spans="2:5" x14ac:dyDescent="0.3">
      <c r="B35" s="5" t="s">
        <v>75</v>
      </c>
      <c r="C35" s="5" t="s">
        <v>76</v>
      </c>
      <c r="D35" s="45">
        <v>13883.33</v>
      </c>
      <c r="E35" s="5">
        <v>2</v>
      </c>
    </row>
  </sheetData>
  <pageMargins left="0.511811024" right="0.511811024" top="0.78740157499999996" bottom="0.78740157499999996" header="0.31496062000000002" footer="0.31496062000000002"/>
  <pageSetup paperSize="9" orientation="portrait"/>
  <headerFooter>
    <oddHeader>&amp;R&amp;"Aptos"&amp;12&amp;K000000 #INTERNA&amp;1#_x000D_&amp;"Calibri"&amp;11&amp;K000000&amp;"Aptos"&amp;1 &amp;K000000 #RESTRITA#_x000D_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636C86739BF04C83832D23717093D7" ma:contentTypeVersion="20" ma:contentTypeDescription="Crie um novo documento." ma:contentTypeScope="" ma:versionID="14b3527a18f0af7ba8084ee697c2f193">
  <xsd:schema xmlns:xsd="http://www.w3.org/2001/XMLSchema" xmlns:xs="http://www.w3.org/2001/XMLSchema" xmlns:p="http://schemas.microsoft.com/office/2006/metadata/properties" xmlns:ns2="79210fad-a376-40a5-8bac-6aed6b12b225" xmlns:ns3="f4335c42-f9fe-4e09-82f5-521bd8ecf312" targetNamespace="http://schemas.microsoft.com/office/2006/metadata/properties" ma:root="true" ma:fieldsID="6c236277bf84870448831c9874b4ec9d" ns2:_="" ns3:_="">
    <xsd:import namespace="79210fad-a376-40a5-8bac-6aed6b12b225"/>
    <xsd:import namespace="f4335c42-f9fe-4e09-82f5-521bd8ecf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test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10fad-a376-40a5-8bac-6aed6b12b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este" ma:index="20" nillable="true" ma:displayName="teste" ma:format="Image" ma:internalName="tes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e20bfe5-fa4f-428b-862b-d85592644b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tatus de liberação" ma:internalName="Status_x0020_de_x0020_libera_x00e7__x00e3_o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35c42-f9fe-4e09-82f5-521bd8ecf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d5e7643-197d-4acc-9e98-564b66096785}" ma:internalName="TaxCatchAll" ma:showField="CatchAllData" ma:web="f4335c42-f9fe-4e09-82f5-521bd8ecf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e xmlns="79210fad-a376-40a5-8bac-6aed6b12b225">
      <Url xsi:nil="true"/>
      <Description xsi:nil="true"/>
    </teste>
    <_Flow_SignoffStatus xmlns="79210fad-a376-40a5-8bac-6aed6b12b225" xsi:nil="true"/>
    <lcf76f155ced4ddcb4097134ff3c332f xmlns="79210fad-a376-40a5-8bac-6aed6b12b225">
      <Terms xmlns="http://schemas.microsoft.com/office/infopath/2007/PartnerControls"/>
    </lcf76f155ced4ddcb4097134ff3c332f>
    <TaxCatchAll xmlns="f4335c42-f9fe-4e09-82f5-521bd8ecf312" xsi:nil="true"/>
  </documentManagement>
</p:properties>
</file>

<file path=customXml/itemProps1.xml><?xml version="1.0" encoding="utf-8"?>
<ds:datastoreItem xmlns:ds="http://schemas.openxmlformats.org/officeDocument/2006/customXml" ds:itemID="{C41501D9-CD94-41AB-B6D1-A07D90FE56D2}"/>
</file>

<file path=customXml/itemProps2.xml><?xml version="1.0" encoding="utf-8"?>
<ds:datastoreItem xmlns:ds="http://schemas.openxmlformats.org/officeDocument/2006/customXml" ds:itemID="{9BD70B4A-3315-4BE1-B4FA-7192D82662AB}"/>
</file>

<file path=customXml/itemProps3.xml><?xml version="1.0" encoding="utf-8"?>
<ds:datastoreItem xmlns:ds="http://schemas.openxmlformats.org/officeDocument/2006/customXml" ds:itemID="{5753412A-2A7A-4F78-A5A9-551A89DD23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Orçamento</vt:lpstr>
      <vt:lpstr>Perfis</vt:lpstr>
      <vt:lpstr>PI-BASA</vt:lpstr>
      <vt:lpstr>Memória de Cálculo</vt:lpstr>
      <vt:lpstr>Adesões e Ganho de Escala</vt:lpstr>
      <vt:lpstr>PesquisasSalariais</vt:lpstr>
      <vt:lpstr>Portaria750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2026-09-02T21:59:05Z</dcterms:created>
  <dcterms:modified xsi:type="dcterms:W3CDTF">2026-09-21T16:48:20Z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07df86-7c7e-40e4-a01a-4c31aae802b2_Enabled">
    <vt:lpwstr>true</vt:lpwstr>
  </property>
  <property fmtid="{D5CDD505-2E9C-101B-9397-08002B2CF9AE}" pid="3" name="MSIP_Label_9a07df86-7c7e-40e4-a01a-4c31aae802b2_SetDate">
    <vt:lpwstr>2026-09-03T02:13:49Z</vt:lpwstr>
  </property>
  <property fmtid="{D5CDD505-2E9C-101B-9397-08002B2CF9AE}" pid="4" name="MSIP_Label_9a07df86-7c7e-40e4-a01a-4c31aae802b2_Method">
    <vt:lpwstr>Privileged</vt:lpwstr>
  </property>
  <property fmtid="{D5CDD505-2E9C-101B-9397-08002B2CF9AE}" pid="5" name="MSIP_Label_9a07df86-7c7e-40e4-a01a-4c31aae802b2_Name">
    <vt:lpwstr>CLASSIFICAÇÃO INTERNA</vt:lpwstr>
  </property>
  <property fmtid="{D5CDD505-2E9C-101B-9397-08002B2CF9AE}" pid="6" name="MSIP_Label_9a07df86-7c7e-40e4-a01a-4c31aae802b2_SiteId">
    <vt:lpwstr>ec8a6a0a-d9e4-4c1e-b499-6b85ac95eddf</vt:lpwstr>
  </property>
  <property fmtid="{D5CDD505-2E9C-101B-9397-08002B2CF9AE}" pid="7" name="MSIP_Label_9a07df86-7c7e-40e4-a01a-4c31aae802b2_ActionId">
    <vt:lpwstr>db3aa02e-a6fc-4f15-802a-5e07cce3703a</vt:lpwstr>
  </property>
  <property fmtid="{D5CDD505-2E9C-101B-9397-08002B2CF9AE}" pid="8" name="MSIP_Label_9a07df86-7c7e-40e4-a01a-4c31aae802b2_ContentBits">
    <vt:lpwstr>1</vt:lpwstr>
  </property>
  <property fmtid="{D5CDD505-2E9C-101B-9397-08002B2CF9AE}" pid="9" name="MSIP_Label_9a07df86-7c7e-40e4-a01a-4c31aae802b2_Tag">
    <vt:lpwstr>10, 0, 1, 1</vt:lpwstr>
  </property>
  <property fmtid="{D5CDD505-2E9C-101B-9397-08002B2CF9AE}" pid="10" name="ContentTypeId">
    <vt:lpwstr>0x010100E6636C86739BF04C83832D23717093D7</vt:lpwstr>
  </property>
</Properties>
</file>