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8148DD23-8259-4743-BF5B-E3CAB17F79C7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Técnico em iluminação" sheetId="28" r:id="rId1"/>
    <sheet name="ACIONAMENTO- SEGUNDA A SABADO" sheetId="29" r:id="rId2"/>
    <sheet name="ACION - DOMINGO E-OU FERIADO" sheetId="30" r:id="rId3"/>
  </sheets>
  <externalReferences>
    <externalReference r:id="rId4"/>
  </externalReferences>
  <calcPr calcId="191029"/>
</workbook>
</file>

<file path=xl/calcChain.xml><?xml version="1.0" encoding="utf-8"?>
<calcChain xmlns="http://schemas.openxmlformats.org/spreadsheetml/2006/main">
  <c r="I21" i="29" l="1"/>
  <c r="I21" i="30"/>
  <c r="J27" i="30" s="1"/>
  <c r="J33" i="30" s="1"/>
  <c r="I39" i="30"/>
  <c r="I50" i="30"/>
  <c r="J54" i="30"/>
  <c r="J59" i="30"/>
  <c r="J65" i="30" s="1"/>
  <c r="I70" i="30"/>
  <c r="I71" i="30"/>
  <c r="I72" i="30"/>
  <c r="I73" i="30"/>
  <c r="I79" i="30"/>
  <c r="I85" i="30" s="1"/>
  <c r="I80" i="30"/>
  <c r="I81" i="30"/>
  <c r="I82" i="30"/>
  <c r="I83" i="30"/>
  <c r="J94" i="30"/>
  <c r="J103" i="30"/>
  <c r="I113" i="30"/>
  <c r="I115" i="30"/>
  <c r="J130" i="30"/>
  <c r="I115" i="29"/>
  <c r="I113" i="29"/>
  <c r="J103" i="29"/>
  <c r="J130" i="29" s="1"/>
  <c r="J94" i="29"/>
  <c r="I85" i="29"/>
  <c r="I83" i="29"/>
  <c r="I82" i="29"/>
  <c r="I81" i="29"/>
  <c r="I80" i="29"/>
  <c r="I79" i="29"/>
  <c r="I73" i="29"/>
  <c r="I72" i="29"/>
  <c r="I71" i="29"/>
  <c r="I75" i="29" s="1"/>
  <c r="I70" i="29"/>
  <c r="J54" i="29"/>
  <c r="J59" i="29" s="1"/>
  <c r="J65" i="29" s="1"/>
  <c r="I50" i="29"/>
  <c r="I39" i="29"/>
  <c r="J27" i="29"/>
  <c r="J33" i="29" s="1"/>
  <c r="J37" i="30" l="1"/>
  <c r="J73" i="30"/>
  <c r="J126" i="30"/>
  <c r="J71" i="30"/>
  <c r="J70" i="30"/>
  <c r="J73" i="29"/>
  <c r="J72" i="30"/>
  <c r="J82" i="30"/>
  <c r="J80" i="30"/>
  <c r="J84" i="30"/>
  <c r="I75" i="30"/>
  <c r="J38" i="30"/>
  <c r="J83" i="30"/>
  <c r="J81" i="30"/>
  <c r="J79" i="30"/>
  <c r="J74" i="30"/>
  <c r="J84" i="29"/>
  <c r="J72" i="29"/>
  <c r="J70" i="29"/>
  <c r="J38" i="29"/>
  <c r="J83" i="29"/>
  <c r="J81" i="29"/>
  <c r="J79" i="29"/>
  <c r="J74" i="29"/>
  <c r="J37" i="29"/>
  <c r="J126" i="29"/>
  <c r="J82" i="29"/>
  <c r="J80" i="29"/>
  <c r="J71" i="29"/>
  <c r="J39" i="29" l="1"/>
  <c r="J75" i="30"/>
  <c r="J128" i="30" s="1"/>
  <c r="J39" i="30"/>
  <c r="J49" i="30" s="1"/>
  <c r="J63" i="30"/>
  <c r="J42" i="30"/>
  <c r="J85" i="30"/>
  <c r="J93" i="30" s="1"/>
  <c r="J95" i="30" s="1"/>
  <c r="J129" i="30" s="1"/>
  <c r="J75" i="29"/>
  <c r="J128" i="29" s="1"/>
  <c r="J85" i="29"/>
  <c r="J93" i="29" s="1"/>
  <c r="J95" i="29" s="1"/>
  <c r="J129" i="29" s="1"/>
  <c r="J43" i="30" l="1"/>
  <c r="J46" i="30"/>
  <c r="J44" i="30"/>
  <c r="J48" i="30"/>
  <c r="J47" i="30"/>
  <c r="J45" i="30"/>
  <c r="J63" i="29"/>
  <c r="J42" i="29"/>
  <c r="J45" i="29"/>
  <c r="J44" i="29"/>
  <c r="J47" i="29"/>
  <c r="J46" i="29"/>
  <c r="J49" i="29"/>
  <c r="J48" i="29"/>
  <c r="J43" i="29"/>
  <c r="J50" i="30" l="1"/>
  <c r="J64" i="30" s="1"/>
  <c r="J66" i="30" s="1"/>
  <c r="J127" i="30" s="1"/>
  <c r="J131" i="30" s="1"/>
  <c r="J50" i="29"/>
  <c r="J64" i="29" s="1"/>
  <c r="J66" i="29" s="1"/>
  <c r="J127" i="29" s="1"/>
  <c r="J131" i="29" s="1"/>
  <c r="J107" i="29" s="1"/>
  <c r="J107" i="30" l="1"/>
  <c r="J108" i="30" s="1"/>
  <c r="J112" i="30" s="1"/>
  <c r="J108" i="29"/>
  <c r="J111" i="29" s="1"/>
  <c r="J110" i="29" l="1"/>
  <c r="J118" i="29"/>
  <c r="J120" i="29" s="1"/>
  <c r="J122" i="29" s="1"/>
  <c r="J112" i="29"/>
  <c r="J111" i="30"/>
  <c r="J110" i="30"/>
  <c r="J118" i="30"/>
  <c r="J120" i="30" s="1"/>
  <c r="J122" i="30" s="1"/>
  <c r="J113" i="29" l="1"/>
  <c r="J132" i="29" s="1"/>
  <c r="J133" i="29" s="1"/>
  <c r="J113" i="30"/>
  <c r="J132" i="30" s="1"/>
  <c r="J133" i="30" s="1"/>
  <c r="J54" i="28"/>
  <c r="J27" i="28"/>
  <c r="I115" i="28"/>
  <c r="J103" i="28"/>
  <c r="I70" i="28" l="1"/>
  <c r="I113" i="28" l="1"/>
  <c r="I81" i="28" l="1"/>
  <c r="I80" i="28"/>
  <c r="I82" i="28"/>
  <c r="I83" i="28"/>
  <c r="I79" i="28"/>
  <c r="I72" i="28"/>
  <c r="I71" i="28"/>
  <c r="I50" i="28"/>
  <c r="I73" i="28" l="1"/>
  <c r="I85" i="28"/>
  <c r="I39" i="28" l="1"/>
  <c r="I75" i="28" l="1"/>
  <c r="J94" i="28" l="1"/>
  <c r="J59" i="28"/>
  <c r="J65" i="28" s="1"/>
  <c r="J33" i="28" l="1"/>
  <c r="J37" i="28" l="1"/>
  <c r="J38" i="28"/>
  <c r="J79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s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<sst xmlns="http://schemas.openxmlformats.org/spreadsheetml/2006/main" count="633" uniqueCount="138">
  <si>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</si>
  <si>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</si>
  <si>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</si>
  <si>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</si>
  <si>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</si>
  <si>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</si>
  <si>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</si>
  <si>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</si>
  <si>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</si>
  <si>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</si>
  <si>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</si>
  <si>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</si>
  <si>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</si>
  <si>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</si>
  <si>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</si>
  <si>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</si>
  <si>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</si>
  <si>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</si>
  <si>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</si>
  <si>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</si>
  <si>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</si>
  <si>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</si>
  <si>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</si>
  <si>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</si>
  <si>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</si>
  <si>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</si>
  <si>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</si>
  <si>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</si>
  <si>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</si>
  <si>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</si>
  <si>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</si>
  <si>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</si>
  <si>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</si>
  <si>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</si>
  <si>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</si>
  <si>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</si>
  <si>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</si>
  <si>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</si>
  <si>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</si>
  <si>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</si>
  <si>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</si>
  <si>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</si>
  <si>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</si>
  <si>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</si>
  <si>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</si>
  <si>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</si>
  <si>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</si>
  <si>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</si>
  <si>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</si>
  <si>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</si>
  <si>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</si>
  <si>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</si>
  <si>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</si>
  <si>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</si>
  <si>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</si>
  <si>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</si>
  <si>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</si>
  <si>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</si>
  <si>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</si>
  <si>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</si>
  <si>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</si>
  <si>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</si>
  <si>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</si>
  <si>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</si>
  <si>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</si>
  <si>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</si>
  <si>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</si>
  <si>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</si>
  <si>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</si>
  <si>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</si>
  <si>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</si>
  <si>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</si>
  <si>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</si>
  <si>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</si>
  <si>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</si>
  <si>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</si>
  <si>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</si>
  <si>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</si>
  <si>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</si>
  <si>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</si>
  <si>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</si>
  <si>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</si>
  <si>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</si>
  <si>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</si>
  <si>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</si>
  <si>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</si>
  <si>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</si>
  <si>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</si>
  <si>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</si>
  <si>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</si>
  <si>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</si>
  <si>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</si>
  <si>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</si>
  <si>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</si>
  <si>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</si>
  <si>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</si>
  <si>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</si>
  <si>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</si>
  <si>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</si>
  <si>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</si>
  <si>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</si>
  <si>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</si>
  <si>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</si>
  <si>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</si>
  <si>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</si>
  <si>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</si>
  <si>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</si>
  <si>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</si>
  <si>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</si>
  <si>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</si>
  <si>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</si>
  <si>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</si>
  <si>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</si>
  <si>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</si>
  <si>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</si>
  <si>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</si>
  <si>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</si>
  <si>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</si>
  <si>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</si>
  <si>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</si>
  <si>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</si>
  <si>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</si>
  <si>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</si>
  <si>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</si>
  <si>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</si>
  <si>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</si>
  <si>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</si>
  <si>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</si>
  <si>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3548-20</t>
  </si>
  <si>
    <t>PROPOSTA</t>
  </si>
  <si>
    <t>Técnico em iluminação</t>
  </si>
  <si>
    <t>12X36 h</t>
  </si>
  <si>
    <t>Carga Horária de Trabalho</t>
  </si>
  <si>
    <t>DF000641/2025</t>
  </si>
  <si>
    <t>Supervisor Técnico</t>
  </si>
  <si>
    <t>3732-30</t>
  </si>
  <si>
    <t>12X36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</si>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</sst>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4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6">
    <xf numFmtId="0" fontId="0" fillId="0" borderId="0" xfId="0"/>
    <xf numFmtId="166" fontId="0" fillId="0" borderId="0" xfId="1" applyFont="1"/>
    <xf numFmtId="0" fontId="3" fillId="0" borderId="0" xfId="0" applyFont="1"/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166" fontId="4" fillId="0" borderId="3" xfId="1" applyFont="1" applyBorder="1" applyAlignment="1">
      <alignment vertical="center"/>
    </xf>
    <xf numFmtId="2" fontId="4" fillId="0" borderId="0" xfId="2" applyNumberFormat="1" applyFont="1" applyAlignment="1">
      <alignment vertical="center"/>
    </xf>
    <xf numFmtId="10" fontId="4" fillId="0" borderId="3" xfId="3" applyNumberFormat="1" applyFont="1" applyBorder="1" applyAlignment="1">
      <alignment horizontal="center" vertical="center"/>
    </xf>
    <xf numFmtId="2" fontId="4" fillId="0" borderId="3" xfId="2" applyNumberFormat="1" applyFont="1" applyBorder="1" applyAlignment="1">
      <alignment vertical="center"/>
    </xf>
    <xf numFmtId="10" fontId="4" fillId="0" borderId="3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5" fillId="0" borderId="3" xfId="2" applyNumberFormat="1" applyFont="1" applyBorder="1" applyAlignment="1">
      <alignment vertical="center"/>
    </xf>
    <xf numFmtId="2" fontId="5" fillId="0" borderId="0" xfId="2" applyNumberFormat="1" applyFont="1" applyAlignment="1">
      <alignment vertical="center"/>
    </xf>
    <xf numFmtId="0" fontId="5" fillId="6" borderId="3" xfId="2" applyFont="1" applyFill="1" applyBorder="1" applyAlignment="1">
      <alignment horizontal="center" vertical="center"/>
    </xf>
    <xf numFmtId="10" fontId="4" fillId="0" borderId="3" xfId="2" applyNumberFormat="1" applyFont="1" applyBorder="1" applyAlignment="1">
      <alignment horizontal="center" vertical="center"/>
    </xf>
    <xf numFmtId="10" fontId="4" fillId="3" borderId="3" xfId="2" applyNumberFormat="1" applyFont="1" applyFill="1" applyBorder="1" applyAlignment="1">
      <alignment horizontal="center" vertical="center"/>
    </xf>
    <xf numFmtId="10" fontId="5" fillId="0" borderId="3" xfId="2" applyNumberFormat="1" applyFon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0" fontId="5" fillId="5" borderId="3" xfId="2" applyFont="1" applyFill="1" applyBorder="1" applyAlignment="1">
      <alignment horizontal="center" vertical="center"/>
    </xf>
    <xf numFmtId="10" fontId="5" fillId="6" borderId="3" xfId="2" applyNumberFormat="1" applyFont="1" applyFill="1" applyBorder="1" applyAlignment="1">
      <alignment horizontal="center" vertical="center"/>
    </xf>
    <xf numFmtId="2" fontId="4" fillId="0" borderId="3" xfId="2" applyNumberFormat="1" applyFont="1" applyBorder="1" applyAlignment="1">
      <alignment horizontal="right" vertical="center"/>
    </xf>
    <xf numFmtId="0" fontId="6" fillId="0" borderId="0" xfId="0" applyFont="1"/>
    <xf numFmtId="2" fontId="4" fillId="8" borderId="3" xfId="2" applyNumberFormat="1" applyFont="1" applyFill="1" applyBorder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2" fontId="4" fillId="6" borderId="3" xfId="2" applyNumberFormat="1" applyFont="1" applyFill="1" applyBorder="1" applyAlignment="1">
      <alignment vertical="center"/>
    </xf>
    <xf numFmtId="2" fontId="4" fillId="0" borderId="3" xfId="2" applyNumberFormat="1" applyFont="1" applyBorder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10" fontId="4" fillId="0" borderId="3" xfId="3" applyNumberFormat="1" applyFont="1" applyBorder="1" applyAlignment="1">
      <alignment vertical="center"/>
    </xf>
    <xf numFmtId="0" fontId="5" fillId="0" borderId="11" xfId="2" applyFont="1" applyBorder="1" applyAlignment="1">
      <alignment horizontal="center" vertical="center"/>
    </xf>
    <xf numFmtId="10" fontId="5" fillId="0" borderId="9" xfId="3" applyNumberFormat="1" applyFont="1" applyBorder="1" applyAlignment="1">
      <alignment vertical="center"/>
    </xf>
    <xf numFmtId="2" fontId="5" fillId="0" borderId="12" xfId="2" applyNumberFormat="1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0" fontId="5" fillId="0" borderId="0" xfId="3" applyNumberFormat="1" applyFont="1" applyBorder="1" applyAlignment="1">
      <alignment vertical="center"/>
    </xf>
    <xf numFmtId="166" fontId="5" fillId="0" borderId="14" xfId="1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5" fillId="0" borderId="15" xfId="2" applyFont="1" applyBorder="1" applyAlignment="1">
      <alignment horizontal="center" vertical="center"/>
    </xf>
    <xf numFmtId="10" fontId="5" fillId="0" borderId="5" xfId="3" applyNumberFormat="1" applyFont="1" applyBorder="1" applyAlignment="1">
      <alignment vertical="center"/>
    </xf>
    <xf numFmtId="166" fontId="5" fillId="0" borderId="16" xfId="1" applyFont="1" applyBorder="1" applyAlignment="1">
      <alignment vertical="center"/>
    </xf>
    <xf numFmtId="10" fontId="0" fillId="0" borderId="0" xfId="0" applyNumberFormat="1"/>
    <xf numFmtId="164" fontId="7" fillId="0" borderId="3" xfId="2" applyNumberFormat="1" applyFont="1" applyBorder="1" applyAlignment="1">
      <alignment vertical="center"/>
    </xf>
    <xf numFmtId="164" fontId="7" fillId="0" borderId="0" xfId="2" applyNumberFormat="1" applyFont="1" applyAlignment="1">
      <alignment vertical="center"/>
    </xf>
    <xf numFmtId="44" fontId="4" fillId="9" borderId="3" xfId="12" applyFont="1" applyFill="1" applyBorder="1"/>
    <xf numFmtId="44" fontId="8" fillId="9" borderId="3" xfId="12" applyFont="1" applyFill="1" applyBorder="1" applyAlignment="1">
      <alignment vertical="center"/>
    </xf>
    <xf numFmtId="0" fontId="4" fillId="0" borderId="0" xfId="2" applyFont="1"/>
    <xf numFmtId="0" fontId="5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5" fillId="0" borderId="0" xfId="2" applyFont="1" applyAlignment="1">
      <alignment vertical="center"/>
    </xf>
    <xf numFmtId="165" fontId="5" fillId="0" borderId="0" xfId="4" applyFont="1" applyAlignment="1">
      <alignment vertical="center"/>
    </xf>
    <xf numFmtId="0" fontId="9" fillId="0" borderId="0" xfId="0" applyFont="1"/>
    <xf numFmtId="44" fontId="9" fillId="0" borderId="0" xfId="0" applyNumberFormat="1" applyFont="1"/>
    <xf numFmtId="43" fontId="4" fillId="0" borderId="0" xfId="2" applyNumberFormat="1" applyFont="1" applyAlignment="1">
      <alignment vertical="center"/>
    </xf>
    <xf numFmtId="10" fontId="5" fillId="0" borderId="3" xfId="2" applyNumberFormat="1" applyFont="1" applyBorder="1" applyAlignment="1">
      <alignment vertical="center"/>
    </xf>
    <xf numFmtId="0" fontId="4" fillId="6" borderId="3" xfId="2" applyFont="1" applyFill="1" applyBorder="1" applyAlignment="1">
      <alignment horizontal="center" vertical="center"/>
    </xf>
    <xf numFmtId="2" fontId="4" fillId="6" borderId="3" xfId="2" applyNumberFormat="1" applyFont="1" applyFill="1" applyBorder="1" applyAlignment="1">
      <alignment horizontal="right" vertical="center"/>
    </xf>
    <xf numFmtId="2" fontId="5" fillId="0" borderId="14" xfId="2" applyNumberFormat="1" applyFont="1" applyBorder="1" applyAlignment="1">
      <alignment vertical="center"/>
    </xf>
    <xf numFmtId="2" fontId="5" fillId="0" borderId="16" xfId="2" applyNumberFormat="1" applyFont="1" applyBorder="1" applyAlignment="1">
      <alignment vertical="center"/>
    </xf>
    <xf numFmtId="0" fontId="6" fillId="9" borderId="3" xfId="2" applyFont="1" applyFill="1" applyBorder="1"/>
    <xf numFmtId="166" fontId="8" fillId="9" borderId="3" xfId="1" applyFont="1" applyFill="1" applyBorder="1" applyAlignment="1">
      <alignment vertical="center"/>
    </xf>
    <xf numFmtId="0" fontId="6" fillId="0" borderId="0" xfId="2" applyFont="1"/>
    <xf numFmtId="4" fontId="6" fillId="0" borderId="0" xfId="2" applyNumberFormat="1" applyFont="1"/>
    <xf numFmtId="0" fontId="8" fillId="0" borderId="0" xfId="0" applyFont="1" applyAlignment="1">
      <alignment vertical="center"/>
    </xf>
    <xf numFmtId="44" fontId="8" fillId="0" borderId="0" xfId="0" applyNumberFormat="1" applyFont="1" applyAlignment="1">
      <alignment vertical="center"/>
    </xf>
    <xf numFmtId="44" fontId="6" fillId="0" borderId="0" xfId="2" applyNumberFormat="1" applyFont="1"/>
    <xf numFmtId="4" fontId="0" fillId="0" borderId="0" xfId="0" applyNumberFormat="1"/>
    <xf numFmtId="2" fontId="10" fillId="0" borderId="3" xfId="2" applyNumberFormat="1" applyFont="1" applyBorder="1" applyAlignment="1">
      <alignment horizontal="right" vertical="center"/>
    </xf>
    <xf numFmtId="164" fontId="11" fillId="0" borderId="0" xfId="2" applyNumberFormat="1" applyFont="1" applyAlignment="1">
      <alignment vertical="center"/>
    </xf>
    <xf numFmtId="44" fontId="0" fillId="0" borderId="0" xfId="0" applyNumberFormat="1"/>
    <xf numFmtId="44" fontId="8" fillId="9" borderId="1" xfId="12" applyFont="1" applyFill="1" applyBorder="1" applyAlignment="1">
      <alignment horizontal="center"/>
    </xf>
    <xf numFmtId="44" fontId="8" fillId="9" borderId="4" xfId="12" applyFont="1" applyFill="1" applyBorder="1" applyAlignment="1">
      <alignment horizontal="center"/>
    </xf>
    <xf numFmtId="44" fontId="8" fillId="9" borderId="2" xfId="12" applyFont="1" applyFill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10" borderId="0" xfId="2" applyFont="1" applyFill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/>
    </xf>
    <xf numFmtId="167" fontId="4" fillId="0" borderId="3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6" borderId="3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0" xfId="2" applyFont="1" applyFill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4" fillId="0" borderId="1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5" fillId="5" borderId="3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/>
    </xf>
    <xf numFmtId="0" fontId="5" fillId="7" borderId="3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5" borderId="10" xfId="2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center" vertical="center"/>
    </xf>
    <xf numFmtId="0" fontId="5" fillId="5" borderId="6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7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0" fontId="8" fillId="9" borderId="3" xfId="2" applyFont="1" applyFill="1" applyBorder="1" applyAlignment="1">
      <alignment horizontal="center"/>
    </xf>
    <xf numFmtId="0" fontId="4" fillId="6" borderId="1" xfId="2" applyFont="1" applyFill="1" applyBorder="1" applyAlignment="1">
      <alignment horizontal="left" vertical="center"/>
    </xf>
    <xf numFmtId="0" fontId="4" fillId="6" borderId="4" xfId="2" applyFont="1" applyFill="1" applyBorder="1" applyAlignment="1">
      <alignment horizontal="left" vertical="center"/>
    </xf>
    <xf numFmtId="0" fontId="4" fillId="6" borderId="2" xfId="2" applyFont="1" applyFill="1" applyBorder="1" applyAlignment="1">
      <alignment horizontal="left" vertical="center"/>
    </xf>
    <xf numFmtId="0" fontId="4" fillId="6" borderId="3" xfId="2" applyFont="1" applyFill="1" applyBorder="1" applyAlignment="1">
      <alignment vertical="center"/>
    </xf>
    <xf numFmtId="167" fontId="4" fillId="6" borderId="3" xfId="2" applyNumberFormat="1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/>
    </xf>
  </cellXfs>
  <cellStyles count="13">
    <cellStyle name="Moeda" xfId="12" builtinId="4"/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t&#244;nio\OneDrive\CONVEN&#199;&#213;ES%20COLETIVAS%20-%20GEMAC\01-%20PLANILHAS%20-%20CENTRO\03%20-%20T&#233;cnico%20de%20&#193;udio%20e%20V&#237;deo%20Ad%20Not%20-%20CBO%203731-30%20-%20CCBA.xlsx" TargetMode="External"/><Relationship Id="rId1" Type="http://schemas.openxmlformats.org/officeDocument/2006/relationships/externalLinkPath" Target="03%20-%20T&#233;cnico%20de%20&#193;udio%20e%20V&#237;deo%20Ad%20Not%20-%20CBO%203731-30%20-%20CC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écnico de Áudio e Vídeo"/>
      <sheetName val="ACIONAMENTO- SEGUNDA A SABADO"/>
      <sheetName val="ACION - DOMINGO E-OU FERIADO"/>
      <sheetName val="AC-SEG. A SAB. HORA NOTURNA"/>
      <sheetName val="AC-DOM. &amp; FERIADO HORA NOTURNA"/>
    </sheetNames>
    <sheetDataSet>
      <sheetData sheetId="0">
        <row r="21">
          <cell r="I21">
            <v>4860</v>
          </cell>
        </row>
      </sheetData>
      <sheetData sheetId="1">
        <row r="21">
          <cell r="I21">
            <v>4860</v>
          </cell>
          <cell r="J21"/>
        </row>
      </sheetData>
      <sheetData sheetId="2">
        <row r="133">
          <cell r="J133">
            <v>143.49</v>
          </cell>
        </row>
      </sheetData>
      <sheetData sheetId="3">
        <row r="133">
          <cell r="J133">
            <v>112.13</v>
          </cell>
        </row>
      </sheetData>
      <sheetData sheetId="4">
        <row r="133">
          <cell r="J133">
            <v>182.7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sheetPr>
    <tabColor rgb="FFFF0000"/>
  </sheetPr>
  <dimension ref="B1:M139"/>
  <sheetViews>
    <sheetView showGridLines="0" tabSelected="1" zoomScale="80" zoomScaleNormal="80" workbookViewId="0">
      <selection activeCell="P126" sqref="P126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80" t="s">
        <v>120</v>
      </c>
      <c r="C1" s="80"/>
      <c r="D1" s="80"/>
      <c r="E1" s="80"/>
      <c r="F1" s="80"/>
      <c r="G1" s="80"/>
      <c r="H1" s="80"/>
      <c r="I1" s="80"/>
      <c r="J1" s="80"/>
      <c r="K1" s="5"/>
    </row>
    <row r="2" spans="2:11" x14ac:dyDescent="0.25">
      <c r="B2" s="81" t="s">
        <v>21</v>
      </c>
      <c r="C2" s="81"/>
      <c r="D2" s="81"/>
      <c r="E2" s="81"/>
      <c r="F2" s="81"/>
      <c r="G2" s="81"/>
      <c r="H2" s="81"/>
      <c r="I2" s="81"/>
      <c r="J2" s="81"/>
      <c r="K2" s="6"/>
    </row>
    <row r="3" spans="2:11" x14ac:dyDescent="0.25">
      <c r="B3" s="81" t="s">
        <v>0</v>
      </c>
      <c r="C3" s="81"/>
      <c r="D3" s="81"/>
      <c r="E3" s="81"/>
      <c r="F3" s="81"/>
      <c r="G3" s="81"/>
      <c r="H3" s="81"/>
      <c r="I3" s="81"/>
      <c r="J3" s="81"/>
      <c r="K3" s="6"/>
    </row>
    <row r="4" spans="2:11" x14ac:dyDescent="0.25">
      <c r="B4" s="82" t="s">
        <v>119</v>
      </c>
      <c r="C4" s="82"/>
      <c r="D4" s="82"/>
      <c r="E4" s="82"/>
      <c r="F4" s="82"/>
      <c r="G4" s="82"/>
      <c r="H4" s="82"/>
      <c r="I4" s="82"/>
      <c r="J4" s="82"/>
      <c r="K4" s="7"/>
    </row>
    <row r="5" spans="2:11" x14ac:dyDescent="0.25">
      <c r="B5" s="83"/>
      <c r="C5" s="83"/>
      <c r="D5" s="83"/>
      <c r="E5" s="83"/>
      <c r="F5" s="83"/>
      <c r="G5" s="83"/>
      <c r="H5" s="83"/>
      <c r="I5" s="83"/>
      <c r="J5" s="83"/>
      <c r="K5" s="4"/>
    </row>
    <row r="6" spans="2:11" x14ac:dyDescent="0.25">
      <c r="B6" s="84" t="s">
        <v>137</v>
      </c>
      <c r="C6" s="84"/>
      <c r="D6" s="84"/>
      <c r="E6" s="84"/>
      <c r="F6" s="84"/>
      <c r="G6" s="84"/>
      <c r="H6" s="84"/>
      <c r="I6" s="84"/>
      <c r="J6" s="84"/>
      <c r="K6" s="8"/>
    </row>
    <row r="7" spans="2:11" x14ac:dyDescent="0.25">
      <c r="B7" s="89"/>
      <c r="C7" s="89"/>
      <c r="D7" s="89"/>
      <c r="E7" s="89"/>
      <c r="F7" s="89"/>
      <c r="G7" s="89"/>
      <c r="H7" s="89"/>
      <c r="I7" s="89"/>
      <c r="J7" s="89"/>
      <c r="K7" s="4"/>
    </row>
    <row r="8" spans="2:11" x14ac:dyDescent="0.25">
      <c r="B8" s="88" t="s">
        <v>22</v>
      </c>
      <c r="C8" s="88"/>
      <c r="D8" s="88"/>
      <c r="E8" s="88"/>
      <c r="F8" s="88"/>
      <c r="G8" s="88"/>
      <c r="H8" s="88"/>
      <c r="I8" s="88"/>
      <c r="J8" s="88"/>
      <c r="K8" s="5"/>
    </row>
    <row r="9" spans="2:11" x14ac:dyDescent="0.25">
      <c r="B9" s="3" t="s">
        <v>1</v>
      </c>
      <c r="C9" s="85" t="s">
        <v>23</v>
      </c>
      <c r="D9" s="85"/>
      <c r="E9" s="85"/>
      <c r="F9" s="85"/>
      <c r="G9" s="85"/>
      <c r="H9" s="85"/>
      <c r="I9" s="90"/>
      <c r="J9" s="87"/>
      <c r="K9" s="4"/>
    </row>
    <row r="10" spans="2:11" x14ac:dyDescent="0.25">
      <c r="B10" s="3" t="s">
        <v>2</v>
      </c>
      <c r="C10" s="85" t="s">
        <v>24</v>
      </c>
      <c r="D10" s="85"/>
      <c r="E10" s="85"/>
      <c r="F10" s="85"/>
      <c r="G10" s="85"/>
      <c r="H10" s="85"/>
      <c r="I10" s="87" t="s">
        <v>121</v>
      </c>
      <c r="J10" s="87"/>
      <c r="K10" s="4"/>
    </row>
    <row r="11" spans="2:11" x14ac:dyDescent="0.25">
      <c r="B11" s="3" t="s">
        <v>3</v>
      </c>
      <c r="C11" s="85" t="s">
        <v>25</v>
      </c>
      <c r="D11" s="85"/>
      <c r="E11" s="85"/>
      <c r="F11" s="85"/>
      <c r="G11" s="85"/>
      <c r="H11" s="85"/>
      <c r="I11" s="86" t="s">
        <v>133</v>
      </c>
      <c r="J11" s="87"/>
      <c r="K11" s="4"/>
    </row>
    <row r="12" spans="2:11" x14ac:dyDescent="0.25">
      <c r="B12" s="3" t="s">
        <v>4</v>
      </c>
      <c r="C12" s="85" t="s">
        <v>26</v>
      </c>
      <c r="D12" s="85"/>
      <c r="E12" s="85"/>
      <c r="F12" s="85"/>
      <c r="G12" s="85"/>
      <c r="H12" s="85"/>
      <c r="I12" s="87">
        <v>12</v>
      </c>
      <c r="J12" s="87"/>
      <c r="K12" s="4"/>
    </row>
    <row r="13" spans="2:11" x14ac:dyDescent="0.25">
      <c r="B13" s="4"/>
      <c r="C13" s="9"/>
      <c r="D13" s="9"/>
      <c r="E13" s="9"/>
      <c r="F13" s="9"/>
      <c r="G13" s="9"/>
      <c r="H13" s="9"/>
      <c r="I13" s="4"/>
      <c r="J13" s="4"/>
      <c r="K13" s="4"/>
    </row>
    <row r="14" spans="2:11" x14ac:dyDescent="0.25">
      <c r="B14" s="88" t="s">
        <v>5</v>
      </c>
      <c r="C14" s="88"/>
      <c r="D14" s="88"/>
      <c r="E14" s="88"/>
      <c r="F14" s="88"/>
      <c r="G14" s="88"/>
      <c r="H14" s="88"/>
      <c r="I14" s="88"/>
      <c r="J14" s="88"/>
      <c r="K14" s="5"/>
    </row>
    <row r="15" spans="2:11" x14ac:dyDescent="0.25">
      <c r="B15" s="87" t="s">
        <v>6</v>
      </c>
      <c r="C15" s="87"/>
      <c r="D15" s="87" t="s">
        <v>7</v>
      </c>
      <c r="E15" s="87"/>
      <c r="F15" s="87" t="s">
        <v>27</v>
      </c>
      <c r="G15" s="87"/>
      <c r="H15" s="87"/>
      <c r="I15" s="87"/>
      <c r="J15" s="87"/>
      <c r="K15" s="4"/>
    </row>
    <row r="16" spans="2:11" x14ac:dyDescent="0.25">
      <c r="B16" s="87" t="s">
        <v>117</v>
      </c>
      <c r="C16" s="87"/>
      <c r="D16" s="87" t="s">
        <v>20</v>
      </c>
      <c r="E16" s="87"/>
      <c r="F16" s="87">
        <v>1</v>
      </c>
      <c r="G16" s="87"/>
      <c r="H16" s="87"/>
      <c r="I16" s="87"/>
      <c r="J16" s="87"/>
      <c r="K16" s="4"/>
    </row>
    <row r="17" spans="2:12" x14ac:dyDescent="0.25">
      <c r="B17" s="4"/>
      <c r="C17" s="9"/>
      <c r="D17" s="9"/>
      <c r="E17" s="9"/>
      <c r="F17" s="9"/>
      <c r="G17" s="9"/>
      <c r="H17" s="9"/>
      <c r="I17" s="4"/>
      <c r="J17" s="4"/>
      <c r="K17" s="4"/>
    </row>
    <row r="18" spans="2:12" x14ac:dyDescent="0.25">
      <c r="B18" s="88" t="s">
        <v>28</v>
      </c>
      <c r="C18" s="88"/>
      <c r="D18" s="88"/>
      <c r="E18" s="88"/>
      <c r="F18" s="88"/>
      <c r="G18" s="88"/>
      <c r="H18" s="88"/>
      <c r="I18" s="88"/>
      <c r="J18" s="88"/>
      <c r="K18" s="5"/>
    </row>
    <row r="19" spans="2:12" ht="23.25" customHeight="1" x14ac:dyDescent="0.25">
      <c r="B19" s="3">
        <v>1</v>
      </c>
      <c r="C19" s="85" t="s">
        <v>8</v>
      </c>
      <c r="D19" s="85"/>
      <c r="E19" s="85"/>
      <c r="F19" s="85"/>
      <c r="G19" s="85"/>
      <c r="H19" s="85"/>
      <c r="I19" s="92" t="s">
        <v>130</v>
      </c>
      <c r="J19" s="92"/>
      <c r="K19" s="10"/>
    </row>
    <row r="20" spans="2:12" x14ac:dyDescent="0.25">
      <c r="B20" s="3">
        <v>2</v>
      </c>
      <c r="C20" s="85" t="s">
        <v>29</v>
      </c>
      <c r="D20" s="85"/>
      <c r="E20" s="85"/>
      <c r="F20" s="85"/>
      <c r="G20" s="85"/>
      <c r="H20" s="85"/>
      <c r="I20" s="87" t="s">
        <v>128</v>
      </c>
      <c r="J20" s="87"/>
      <c r="K20" s="9"/>
    </row>
    <row r="21" spans="2:12" x14ac:dyDescent="0.25">
      <c r="B21" s="3">
        <v>3</v>
      </c>
      <c r="C21" s="85" t="s">
        <v>30</v>
      </c>
      <c r="D21" s="85"/>
      <c r="E21" s="85"/>
      <c r="F21" s="85"/>
      <c r="G21" s="85"/>
      <c r="H21" s="85"/>
      <c r="I21" s="91">
        <v>4860</v>
      </c>
      <c r="J21" s="87"/>
      <c r="K21" s="4"/>
    </row>
    <row r="22" spans="2:12" ht="28.5" customHeight="1" x14ac:dyDescent="0.25">
      <c r="B22" s="3">
        <v>4</v>
      </c>
      <c r="C22" s="85" t="s">
        <v>132</v>
      </c>
      <c r="D22" s="85"/>
      <c r="E22" s="85"/>
      <c r="F22" s="85"/>
      <c r="G22" s="85"/>
      <c r="H22" s="85"/>
      <c r="I22" s="92" t="s">
        <v>131</v>
      </c>
      <c r="J22" s="92"/>
      <c r="K22" s="11"/>
    </row>
    <row r="23" spans="2:12" x14ac:dyDescent="0.25">
      <c r="B23" s="3">
        <v>5</v>
      </c>
      <c r="C23" s="85" t="s">
        <v>9</v>
      </c>
      <c r="D23" s="85"/>
      <c r="E23" s="85"/>
      <c r="F23" s="85"/>
      <c r="G23" s="85"/>
      <c r="H23" s="85"/>
      <c r="I23" s="90">
        <v>45778</v>
      </c>
      <c r="J23" s="87"/>
      <c r="K23" s="4"/>
    </row>
    <row r="24" spans="2:12" x14ac:dyDescent="0.25">
      <c r="B24" s="83"/>
      <c r="C24" s="83"/>
      <c r="D24" s="83"/>
      <c r="E24" s="83"/>
      <c r="F24" s="83"/>
      <c r="G24" s="83"/>
      <c r="H24" s="83"/>
      <c r="I24" s="83"/>
      <c r="J24" s="83"/>
      <c r="K24" s="4"/>
    </row>
    <row r="25" spans="2:12" x14ac:dyDescent="0.25">
      <c r="B25" s="94" t="s">
        <v>31</v>
      </c>
      <c r="C25" s="94"/>
      <c r="D25" s="94"/>
      <c r="E25" s="94"/>
      <c r="F25" s="94"/>
      <c r="G25" s="94"/>
      <c r="H25" s="94"/>
      <c r="I25" s="94"/>
      <c r="J25" s="94"/>
      <c r="K25" s="5"/>
    </row>
    <row r="26" spans="2:12" x14ac:dyDescent="0.25">
      <c r="B26" s="12">
        <v>1</v>
      </c>
      <c r="C26" s="93" t="s">
        <v>32</v>
      </c>
      <c r="D26" s="93"/>
      <c r="E26" s="93"/>
      <c r="F26" s="93"/>
      <c r="G26" s="93"/>
      <c r="H26" s="93"/>
      <c r="I26" s="12" t="s">
        <v>18</v>
      </c>
      <c r="J26" s="12" t="s">
        <v>33</v>
      </c>
      <c r="K26" s="5"/>
    </row>
    <row r="27" spans="2:12" x14ac:dyDescent="0.25">
      <c r="B27" s="12" t="s">
        <v>1</v>
      </c>
      <c r="C27" s="85" t="s">
        <v>10</v>
      </c>
      <c r="D27" s="85"/>
      <c r="E27" s="85"/>
      <c r="F27" s="85"/>
      <c r="G27" s="85"/>
      <c r="H27" s="85"/>
      <c r="I27" s="13"/>
      <c r="J27" s="14">
        <f>I21</f>
        <v>4860</v>
      </c>
      <c r="K27" s="15"/>
    </row>
    <row r="28" spans="2:12" x14ac:dyDescent="0.25">
      <c r="B28" s="12" t="s">
        <v>2</v>
      </c>
      <c r="C28" s="85" t="s">
        <v>34</v>
      </c>
      <c r="D28" s="85"/>
      <c r="E28" s="85"/>
      <c r="F28" s="85"/>
      <c r="G28" s="85"/>
      <c r="H28" s="85"/>
      <c r="I28" s="16"/>
      <c r="J28" s="17">
        <v>0</v>
      </c>
      <c r="K28" s="15"/>
    </row>
    <row r="29" spans="2:12" x14ac:dyDescent="0.25">
      <c r="B29" s="12" t="s">
        <v>3</v>
      </c>
      <c r="C29" s="85" t="s">
        <v>35</v>
      </c>
      <c r="D29" s="85"/>
      <c r="E29" s="85"/>
      <c r="F29" s="85"/>
      <c r="G29" s="85"/>
      <c r="H29" s="85"/>
      <c r="I29" s="16"/>
      <c r="J29" s="17">
        <v>0</v>
      </c>
      <c r="K29" s="15"/>
    </row>
    <row r="30" spans="2:12" x14ac:dyDescent="0.25">
      <c r="B30" s="12" t="s">
        <v>4</v>
      </c>
      <c r="C30" s="85" t="s">
        <v>36</v>
      </c>
      <c r="D30" s="85"/>
      <c r="E30" s="85"/>
      <c r="F30" s="85"/>
      <c r="G30" s="85"/>
      <c r="H30" s="85"/>
      <c r="I30" s="18"/>
      <c r="J30" s="17">
        <v>0</v>
      </c>
      <c r="K30" s="15"/>
      <c r="L30" s="19"/>
    </row>
    <row r="31" spans="2:12" x14ac:dyDescent="0.25">
      <c r="B31" s="12" t="s">
        <v>11</v>
      </c>
      <c r="C31" s="85" t="s">
        <v>37</v>
      </c>
      <c r="D31" s="85"/>
      <c r="E31" s="85"/>
      <c r="F31" s="85"/>
      <c r="G31" s="85"/>
      <c r="H31" s="85"/>
      <c r="I31" s="18"/>
      <c r="J31" s="17">
        <v>0</v>
      </c>
      <c r="K31" s="15"/>
    </row>
    <row r="32" spans="2:12" x14ac:dyDescent="0.25">
      <c r="B32" s="12" t="s">
        <v>12</v>
      </c>
      <c r="C32" s="85" t="s">
        <v>15</v>
      </c>
      <c r="D32" s="85"/>
      <c r="E32" s="85"/>
      <c r="F32" s="85"/>
      <c r="G32" s="85"/>
      <c r="H32" s="85"/>
      <c r="I32" s="16"/>
      <c r="J32" s="17">
        <v>0</v>
      </c>
      <c r="K32" s="15"/>
    </row>
    <row r="33" spans="2:12" x14ac:dyDescent="0.25">
      <c r="B33" s="93" t="s">
        <v>38</v>
      </c>
      <c r="C33" s="93"/>
      <c r="D33" s="93"/>
      <c r="E33" s="93"/>
      <c r="F33" s="93"/>
      <c r="G33" s="93"/>
      <c r="H33" s="93"/>
      <c r="I33" s="93"/>
      <c r="J33" s="20">
        <f>SUM(J27:J32)</f>
        <v>4860</v>
      </c>
      <c r="K33" s="21"/>
    </row>
    <row r="34" spans="2:12" x14ac:dyDescent="0.25">
      <c r="B34" s="5"/>
      <c r="C34" s="5"/>
      <c r="D34" s="5"/>
      <c r="E34" s="5"/>
      <c r="F34" s="5"/>
      <c r="G34" s="5"/>
      <c r="H34" s="5"/>
      <c r="I34" s="5"/>
      <c r="J34" s="21"/>
      <c r="K34" s="21"/>
    </row>
    <row r="35" spans="2:12" x14ac:dyDescent="0.25">
      <c r="B35" s="94" t="s">
        <v>39</v>
      </c>
      <c r="C35" s="94"/>
      <c r="D35" s="94"/>
      <c r="E35" s="94"/>
      <c r="F35" s="94"/>
      <c r="G35" s="94"/>
      <c r="H35" s="94"/>
      <c r="I35" s="94"/>
      <c r="J35" s="94"/>
      <c r="K35" s="5"/>
    </row>
    <row r="36" spans="2:12" x14ac:dyDescent="0.25">
      <c r="B36" s="95" t="s">
        <v>40</v>
      </c>
      <c r="C36" s="95"/>
      <c r="D36" s="95"/>
      <c r="E36" s="95"/>
      <c r="F36" s="95"/>
      <c r="G36" s="95"/>
      <c r="H36" s="95"/>
      <c r="I36" s="22" t="s">
        <v>18</v>
      </c>
      <c r="J36" s="22" t="s">
        <v>33</v>
      </c>
      <c r="K36" s="5"/>
    </row>
    <row r="37" spans="2:12" x14ac:dyDescent="0.25">
      <c r="B37" s="12" t="s">
        <v>1</v>
      </c>
      <c r="C37" s="85" t="s">
        <v>41</v>
      </c>
      <c r="D37" s="85"/>
      <c r="E37" s="85"/>
      <c r="F37" s="85"/>
      <c r="G37" s="85"/>
      <c r="H37" s="85"/>
      <c r="I37" s="23">
        <v>8.3333000000000004E-2</v>
      </c>
      <c r="J37" s="17">
        <f>TRUNC($J$33*I37,2)</f>
        <v>404.99</v>
      </c>
      <c r="K37" s="15"/>
      <c r="L37" s="1"/>
    </row>
    <row r="38" spans="2:12" x14ac:dyDescent="0.25">
      <c r="B38" s="12" t="s">
        <v>2</v>
      </c>
      <c r="C38" s="85" t="s">
        <v>42</v>
      </c>
      <c r="D38" s="85"/>
      <c r="E38" s="85"/>
      <c r="F38" s="85"/>
      <c r="G38" s="85"/>
      <c r="H38" s="85"/>
      <c r="I38" s="24">
        <v>0.121</v>
      </c>
      <c r="J38" s="17">
        <f>TRUNC($J$33*I38,2)</f>
        <v>588.05999999999995</v>
      </c>
      <c r="K38" s="15"/>
      <c r="L38" s="1"/>
    </row>
    <row r="39" spans="2:12" x14ac:dyDescent="0.25">
      <c r="B39" s="93" t="s">
        <v>43</v>
      </c>
      <c r="C39" s="93"/>
      <c r="D39" s="93"/>
      <c r="E39" s="93"/>
      <c r="F39" s="93"/>
      <c r="G39" s="93"/>
      <c r="H39" s="93"/>
      <c r="I39" s="25">
        <f>SUM(I37:I38)</f>
        <v>0.20433299999999999</v>
      </c>
      <c r="J39" s="20">
        <f>SUM(J37:J38)</f>
        <v>993.05</v>
      </c>
      <c r="K39" s="21"/>
      <c r="L39" s="26"/>
    </row>
    <row r="40" spans="2:12" x14ac:dyDescent="0.25">
      <c r="B40" s="96"/>
      <c r="C40" s="97"/>
      <c r="D40" s="97"/>
      <c r="E40" s="97"/>
      <c r="F40" s="97"/>
      <c r="G40" s="97"/>
      <c r="H40" s="97"/>
      <c r="I40" s="97"/>
      <c r="J40" s="97"/>
      <c r="K40" s="5"/>
    </row>
    <row r="41" spans="2:12" x14ac:dyDescent="0.25">
      <c r="B41" s="95" t="s">
        <v>44</v>
      </c>
      <c r="C41" s="95"/>
      <c r="D41" s="95"/>
      <c r="E41" s="95"/>
      <c r="F41" s="95"/>
      <c r="G41" s="95"/>
      <c r="H41" s="95"/>
      <c r="I41" s="22" t="s">
        <v>18</v>
      </c>
      <c r="J41" s="22" t="s">
        <v>33</v>
      </c>
      <c r="K41" s="5"/>
    </row>
    <row r="42" spans="2:12" x14ac:dyDescent="0.25">
      <c r="B42" s="12" t="s">
        <v>1</v>
      </c>
      <c r="C42" s="85" t="s">
        <v>45</v>
      </c>
      <c r="D42" s="85"/>
      <c r="E42" s="85"/>
      <c r="F42" s="85"/>
      <c r="G42" s="85"/>
      <c r="H42" s="85"/>
      <c r="I42" s="23">
        <v>0.2</v>
      </c>
      <c r="J42" s="17">
        <f>TRUNC(($J$33+$J$39)*$I$42,2)</f>
        <v>1170.6099999999999</v>
      </c>
      <c r="K42" s="15"/>
    </row>
    <row r="43" spans="2:12" x14ac:dyDescent="0.25">
      <c r="B43" s="12" t="s">
        <v>2</v>
      </c>
      <c r="C43" s="85" t="s">
        <v>46</v>
      </c>
      <c r="D43" s="85"/>
      <c r="E43" s="85"/>
      <c r="F43" s="85"/>
      <c r="G43" s="85"/>
      <c r="H43" s="85"/>
      <c r="I43" s="23">
        <v>2.5000000000000001E-2</v>
      </c>
      <c r="J43" s="17">
        <f>TRUNC(($J$33+$J$39)*$I$43,2)</f>
        <v>146.32</v>
      </c>
      <c r="K43" s="15"/>
      <c r="L43" s="27"/>
    </row>
    <row r="44" spans="2:12" x14ac:dyDescent="0.25">
      <c r="B44" s="12" t="s">
        <v>3</v>
      </c>
      <c r="C44" s="85" t="s">
        <v>47</v>
      </c>
      <c r="D44" s="85"/>
      <c r="E44" s="85"/>
      <c r="F44" s="85"/>
      <c r="G44" s="85"/>
      <c r="H44" s="85"/>
      <c r="I44" s="23">
        <v>0.03</v>
      </c>
      <c r="J44" s="17">
        <f>TRUNC(($J$33+$J$39)*$I$44,2)</f>
        <v>175.59</v>
      </c>
      <c r="K44" s="15"/>
    </row>
    <row r="45" spans="2:12" x14ac:dyDescent="0.25">
      <c r="B45" s="12" t="s">
        <v>4</v>
      </c>
      <c r="C45" s="85" t="s">
        <v>48</v>
      </c>
      <c r="D45" s="85"/>
      <c r="E45" s="85"/>
      <c r="F45" s="85"/>
      <c r="G45" s="85"/>
      <c r="H45" s="85"/>
      <c r="I45" s="23">
        <v>1.4999999999999999E-2</v>
      </c>
      <c r="J45" s="17">
        <f>TRUNC(($J$33+$J$39)*$I$45,2)</f>
        <v>87.79</v>
      </c>
      <c r="K45" s="15"/>
    </row>
    <row r="46" spans="2:12" x14ac:dyDescent="0.25">
      <c r="B46" s="12" t="s">
        <v>11</v>
      </c>
      <c r="C46" s="85" t="s">
        <v>49</v>
      </c>
      <c r="D46" s="85"/>
      <c r="E46" s="85"/>
      <c r="F46" s="85"/>
      <c r="G46" s="85"/>
      <c r="H46" s="85"/>
      <c r="I46" s="23">
        <v>0.01</v>
      </c>
      <c r="J46" s="17">
        <f>TRUNC(($J$33+$J$39)*$I$46,2)</f>
        <v>58.53</v>
      </c>
      <c r="K46" s="15"/>
    </row>
    <row r="47" spans="2:12" x14ac:dyDescent="0.25">
      <c r="B47" s="12" t="s">
        <v>12</v>
      </c>
      <c r="C47" s="85" t="s">
        <v>50</v>
      </c>
      <c r="D47" s="85"/>
      <c r="E47" s="85"/>
      <c r="F47" s="85"/>
      <c r="G47" s="85"/>
      <c r="H47" s="85"/>
      <c r="I47" s="23">
        <v>6.0000000000000001E-3</v>
      </c>
      <c r="J47" s="17">
        <f>TRUNC(($J$33+$J$39)*$I$47,2)</f>
        <v>35.11</v>
      </c>
      <c r="K47" s="15"/>
    </row>
    <row r="48" spans="2:12" x14ac:dyDescent="0.25">
      <c r="B48" s="12" t="s">
        <v>13</v>
      </c>
      <c r="C48" s="85" t="s">
        <v>51</v>
      </c>
      <c r="D48" s="85"/>
      <c r="E48" s="85"/>
      <c r="F48" s="85"/>
      <c r="G48" s="85"/>
      <c r="H48" s="85"/>
      <c r="I48" s="23">
        <v>2E-3</v>
      </c>
      <c r="J48" s="17">
        <f>TRUNC(($J$33+$J$39)*$I$48,2)</f>
        <v>11.7</v>
      </c>
      <c r="K48" s="15"/>
    </row>
    <row r="49" spans="2:11" x14ac:dyDescent="0.25">
      <c r="B49" s="12" t="s">
        <v>14</v>
      </c>
      <c r="C49" s="85" t="s">
        <v>52</v>
      </c>
      <c r="D49" s="85"/>
      <c r="E49" s="85"/>
      <c r="F49" s="85"/>
      <c r="G49" s="85"/>
      <c r="H49" s="85"/>
      <c r="I49" s="23">
        <v>0.08</v>
      </c>
      <c r="J49" s="17">
        <f>TRUNC(($J$33+$J$39)*$I$49,2)</f>
        <v>468.24</v>
      </c>
      <c r="K49" s="15"/>
    </row>
    <row r="50" spans="2:11" x14ac:dyDescent="0.25">
      <c r="B50" s="93" t="s">
        <v>53</v>
      </c>
      <c r="C50" s="93"/>
      <c r="D50" s="93"/>
      <c r="E50" s="93"/>
      <c r="F50" s="93"/>
      <c r="G50" s="93"/>
      <c r="H50" s="93"/>
      <c r="I50" s="25">
        <f>SUM(I42:I49)</f>
        <v>0.36800000000000005</v>
      </c>
      <c r="J50" s="20">
        <f>SUM(J42:J49)</f>
        <v>2153.8899999999994</v>
      </c>
      <c r="K50" s="21"/>
    </row>
    <row r="51" spans="2:11" x14ac:dyDescent="0.25">
      <c r="B51" s="102"/>
      <c r="C51" s="102"/>
      <c r="D51" s="102"/>
      <c r="E51" s="102"/>
      <c r="F51" s="102"/>
      <c r="G51" s="102"/>
      <c r="H51" s="102"/>
      <c r="I51" s="102"/>
      <c r="J51" s="103"/>
      <c r="K51" s="5"/>
    </row>
    <row r="52" spans="2:11" x14ac:dyDescent="0.25">
      <c r="B52" s="95" t="s">
        <v>54</v>
      </c>
      <c r="C52" s="95"/>
      <c r="D52" s="95"/>
      <c r="E52" s="95"/>
      <c r="F52" s="95"/>
      <c r="G52" s="95"/>
      <c r="H52" s="95"/>
      <c r="I52" s="29"/>
      <c r="J52" s="22" t="s">
        <v>33</v>
      </c>
      <c r="K52" s="5"/>
    </row>
    <row r="53" spans="2:11" ht="15.75" x14ac:dyDescent="0.25">
      <c r="B53" s="12" t="s">
        <v>1</v>
      </c>
      <c r="C53" s="98" t="s">
        <v>118</v>
      </c>
      <c r="D53" s="98"/>
      <c r="E53" s="98"/>
      <c r="F53" s="98"/>
      <c r="G53" s="98"/>
      <c r="H53" s="98"/>
      <c r="I53" s="3" t="s">
        <v>55</v>
      </c>
      <c r="J53" s="74">
        <v>0</v>
      </c>
      <c r="K53" s="31"/>
    </row>
    <row r="54" spans="2:11" x14ac:dyDescent="0.25">
      <c r="B54" s="12" t="s">
        <v>2</v>
      </c>
      <c r="C54" s="98" t="s">
        <v>124</v>
      </c>
      <c r="D54" s="98"/>
      <c r="E54" s="98"/>
      <c r="F54" s="98"/>
      <c r="G54" s="98"/>
      <c r="H54" s="98"/>
      <c r="I54" s="3" t="s">
        <v>55</v>
      </c>
      <c r="J54" s="30">
        <f>TRUNC(22*35)*0.9</f>
        <v>693</v>
      </c>
      <c r="K54" s="2"/>
    </row>
    <row r="55" spans="2:11" ht="15.75" x14ac:dyDescent="0.25">
      <c r="B55" s="12" t="s">
        <v>3</v>
      </c>
      <c r="C55" s="99" t="s">
        <v>127</v>
      </c>
      <c r="D55" s="100"/>
      <c r="E55" s="100"/>
      <c r="F55" s="100"/>
      <c r="G55" s="100"/>
      <c r="H55" s="101"/>
      <c r="I55" s="3" t="s">
        <v>55</v>
      </c>
      <c r="J55" s="32">
        <v>0</v>
      </c>
      <c r="K55" s="31"/>
    </row>
    <row r="56" spans="2:11" ht="15.75" x14ac:dyDescent="0.25">
      <c r="B56" s="12" t="s">
        <v>4</v>
      </c>
      <c r="C56" s="98" t="s">
        <v>126</v>
      </c>
      <c r="D56" s="98"/>
      <c r="E56" s="98"/>
      <c r="F56" s="98"/>
      <c r="G56" s="98"/>
      <c r="H56" s="98"/>
      <c r="I56" s="3" t="s">
        <v>55</v>
      </c>
      <c r="J56" s="32">
        <v>0</v>
      </c>
      <c r="K56" s="31"/>
    </row>
    <row r="57" spans="2:11" x14ac:dyDescent="0.25">
      <c r="B57" s="12" t="s">
        <v>11</v>
      </c>
      <c r="C57" s="99" t="s">
        <v>56</v>
      </c>
      <c r="D57" s="100"/>
      <c r="E57" s="100"/>
      <c r="F57" s="100"/>
      <c r="G57" s="100"/>
      <c r="H57" s="101"/>
      <c r="I57" s="3" t="s">
        <v>55</v>
      </c>
      <c r="J57" s="32">
        <v>0</v>
      </c>
      <c r="K57" s="33"/>
    </row>
    <row r="58" spans="2:11" x14ac:dyDescent="0.25">
      <c r="B58" s="12" t="s">
        <v>12</v>
      </c>
      <c r="C58" s="98" t="s">
        <v>15</v>
      </c>
      <c r="D58" s="98"/>
      <c r="E58" s="98"/>
      <c r="F58" s="98"/>
      <c r="G58" s="98"/>
      <c r="H58" s="98"/>
      <c r="I58" s="3" t="s">
        <v>55</v>
      </c>
      <c r="J58" s="32">
        <v>0</v>
      </c>
      <c r="K58" s="33"/>
    </row>
    <row r="59" spans="2:11" x14ac:dyDescent="0.25">
      <c r="B59" s="93" t="s">
        <v>57</v>
      </c>
      <c r="C59" s="93"/>
      <c r="D59" s="93"/>
      <c r="E59" s="93"/>
      <c r="F59" s="93"/>
      <c r="G59" s="93"/>
      <c r="H59" s="93"/>
      <c r="I59" s="93"/>
      <c r="J59" s="20">
        <f>SUM(J53:J58)</f>
        <v>693</v>
      </c>
      <c r="K59" s="21"/>
    </row>
    <row r="60" spans="2:11" x14ac:dyDescent="0.25">
      <c r="B60" s="102"/>
      <c r="C60" s="102"/>
      <c r="D60" s="102"/>
      <c r="E60" s="102"/>
      <c r="F60" s="102"/>
      <c r="G60" s="102"/>
      <c r="H60" s="102"/>
      <c r="I60" s="102"/>
      <c r="J60" s="103"/>
      <c r="K60" s="5"/>
    </row>
    <row r="61" spans="2:11" x14ac:dyDescent="0.25">
      <c r="B61" s="106" t="s">
        <v>58</v>
      </c>
      <c r="C61" s="106"/>
      <c r="D61" s="106"/>
      <c r="E61" s="106"/>
      <c r="F61" s="106"/>
      <c r="G61" s="106"/>
      <c r="H61" s="106"/>
      <c r="I61" s="106"/>
      <c r="J61" s="106"/>
      <c r="K61" s="5"/>
    </row>
    <row r="62" spans="2:11" x14ac:dyDescent="0.25">
      <c r="B62" s="93" t="s">
        <v>59</v>
      </c>
      <c r="C62" s="93"/>
      <c r="D62" s="93"/>
      <c r="E62" s="93"/>
      <c r="F62" s="93"/>
      <c r="G62" s="93"/>
      <c r="H62" s="93"/>
      <c r="I62" s="93"/>
      <c r="J62" s="12" t="s">
        <v>33</v>
      </c>
      <c r="K62" s="5"/>
    </row>
    <row r="63" spans="2:11" x14ac:dyDescent="0.25">
      <c r="B63" s="12" t="s">
        <v>60</v>
      </c>
      <c r="C63" s="85" t="s">
        <v>61</v>
      </c>
      <c r="D63" s="85"/>
      <c r="E63" s="85"/>
      <c r="F63" s="85"/>
      <c r="G63" s="85"/>
      <c r="H63" s="85"/>
      <c r="I63" s="85"/>
      <c r="J63" s="17">
        <f>J39</f>
        <v>993.05</v>
      </c>
      <c r="K63" s="15"/>
    </row>
    <row r="64" spans="2:11" x14ac:dyDescent="0.25">
      <c r="B64" s="12" t="s">
        <v>62</v>
      </c>
      <c r="C64" s="85" t="s">
        <v>63</v>
      </c>
      <c r="D64" s="85"/>
      <c r="E64" s="85"/>
      <c r="F64" s="85"/>
      <c r="G64" s="85"/>
      <c r="H64" s="85"/>
      <c r="I64" s="85"/>
      <c r="J64" s="17">
        <f>J50</f>
        <v>2153.8899999999994</v>
      </c>
      <c r="K64" s="15"/>
    </row>
    <row r="65" spans="2:11" x14ac:dyDescent="0.25">
      <c r="B65" s="12" t="s">
        <v>64</v>
      </c>
      <c r="C65" s="85" t="s">
        <v>16</v>
      </c>
      <c r="D65" s="85"/>
      <c r="E65" s="85"/>
      <c r="F65" s="85"/>
      <c r="G65" s="85"/>
      <c r="H65" s="85"/>
      <c r="I65" s="85"/>
      <c r="J65" s="17">
        <f>J59</f>
        <v>693</v>
      </c>
      <c r="K65" s="15"/>
    </row>
    <row r="66" spans="2:11" x14ac:dyDescent="0.25">
      <c r="B66" s="93" t="s">
        <v>65</v>
      </c>
      <c r="C66" s="93"/>
      <c r="D66" s="93"/>
      <c r="E66" s="93"/>
      <c r="F66" s="93"/>
      <c r="G66" s="93"/>
      <c r="H66" s="93"/>
      <c r="I66" s="93"/>
      <c r="J66" s="20">
        <f>SUM(J63:J65)</f>
        <v>3839.9399999999996</v>
      </c>
      <c r="K66" s="21"/>
    </row>
    <row r="67" spans="2:11" x14ac:dyDescent="0.25">
      <c r="B67" s="104"/>
      <c r="C67" s="105"/>
      <c r="D67" s="105"/>
      <c r="E67" s="105"/>
      <c r="F67" s="105"/>
      <c r="G67" s="105"/>
      <c r="H67" s="105"/>
      <c r="I67" s="105"/>
      <c r="J67" s="105"/>
      <c r="K67" s="5"/>
    </row>
    <row r="68" spans="2:11" x14ac:dyDescent="0.25">
      <c r="B68" s="94" t="s">
        <v>66</v>
      </c>
      <c r="C68" s="94"/>
      <c r="D68" s="94"/>
      <c r="E68" s="94"/>
      <c r="F68" s="94"/>
      <c r="G68" s="94"/>
      <c r="H68" s="94"/>
      <c r="I68" s="94"/>
      <c r="J68" s="94"/>
      <c r="K68" s="5"/>
    </row>
    <row r="69" spans="2:11" x14ac:dyDescent="0.25">
      <c r="B69" s="12">
        <v>3</v>
      </c>
      <c r="C69" s="93" t="s">
        <v>67</v>
      </c>
      <c r="D69" s="93"/>
      <c r="E69" s="93"/>
      <c r="F69" s="93"/>
      <c r="G69" s="93"/>
      <c r="H69" s="93"/>
      <c r="I69" s="12" t="s">
        <v>18</v>
      </c>
      <c r="J69" s="12" t="s">
        <v>33</v>
      </c>
      <c r="K69" s="5"/>
    </row>
    <row r="70" spans="2:11" x14ac:dyDescent="0.25">
      <c r="B70" s="12" t="s">
        <v>1</v>
      </c>
      <c r="C70" s="85" t="s">
        <v>68</v>
      </c>
      <c r="D70" s="85"/>
      <c r="E70" s="85"/>
      <c r="F70" s="85"/>
      <c r="G70" s="85"/>
      <c r="H70" s="85"/>
      <c r="I70" s="23">
        <f>(1/12)*5%</f>
        <v>4.1666666666666666E-3</v>
      </c>
      <c r="J70" s="17">
        <f>TRUNC(I70*$J$33,2)</f>
        <v>20.25</v>
      </c>
      <c r="K70" s="15"/>
    </row>
    <row r="71" spans="2:11" x14ac:dyDescent="0.25">
      <c r="B71" s="12" t="s">
        <v>2</v>
      </c>
      <c r="C71" s="85" t="s">
        <v>69</v>
      </c>
      <c r="D71" s="85"/>
      <c r="E71" s="85"/>
      <c r="F71" s="85"/>
      <c r="G71" s="85"/>
      <c r="H71" s="85"/>
      <c r="I71" s="23">
        <f>I49*I70</f>
        <v>3.3333333333333332E-4</v>
      </c>
      <c r="J71" s="17">
        <f>TRUNC(I71*$J$33,2)</f>
        <v>1.62</v>
      </c>
      <c r="K71" s="15"/>
    </row>
    <row r="72" spans="2:11" x14ac:dyDescent="0.25">
      <c r="B72" s="12" t="s">
        <v>3</v>
      </c>
      <c r="C72" s="85" t="s">
        <v>70</v>
      </c>
      <c r="D72" s="85"/>
      <c r="E72" s="85"/>
      <c r="F72" s="85"/>
      <c r="G72" s="85"/>
      <c r="H72" s="85"/>
      <c r="I72" s="23">
        <f>((7/30)/12)</f>
        <v>1.9444444444444445E-2</v>
      </c>
      <c r="J72" s="17">
        <f t="shared" ref="J72:J73" si="0">TRUNC(I72*$J$33,2)</f>
        <v>94.5</v>
      </c>
      <c r="K72" s="15"/>
    </row>
    <row r="73" spans="2:11" x14ac:dyDescent="0.25">
      <c r="B73" s="12" t="s">
        <v>4</v>
      </c>
      <c r="C73" s="85" t="s">
        <v>71</v>
      </c>
      <c r="D73" s="85"/>
      <c r="E73" s="85"/>
      <c r="F73" s="85"/>
      <c r="G73" s="85"/>
      <c r="H73" s="85"/>
      <c r="I73" s="24">
        <f>I50*I72</f>
        <v>7.1555555555555565E-3</v>
      </c>
      <c r="J73" s="17">
        <f t="shared" si="0"/>
        <v>34.770000000000003</v>
      </c>
      <c r="K73" s="15"/>
    </row>
    <row r="74" spans="2:11" ht="21.75" customHeight="1" x14ac:dyDescent="0.25">
      <c r="B74" s="12" t="s">
        <v>11</v>
      </c>
      <c r="C74" s="107" t="s">
        <v>116</v>
      </c>
      <c r="D74" s="107"/>
      <c r="E74" s="107"/>
      <c r="F74" s="107"/>
      <c r="G74" s="107"/>
      <c r="H74" s="107"/>
      <c r="I74" s="23">
        <v>0.04</v>
      </c>
      <c r="J74" s="17">
        <f>TRUNC(I74*$J$33,2)</f>
        <v>194.4</v>
      </c>
      <c r="K74" s="15"/>
    </row>
    <row r="75" spans="2:11" x14ac:dyDescent="0.25">
      <c r="B75" s="93" t="s">
        <v>72</v>
      </c>
      <c r="C75" s="93"/>
      <c r="D75" s="93"/>
      <c r="E75" s="93"/>
      <c r="F75" s="93"/>
      <c r="G75" s="93"/>
      <c r="H75" s="93"/>
      <c r="I75" s="25">
        <f>SUM(I70:I74)</f>
        <v>7.1099999999999997E-2</v>
      </c>
      <c r="J75" s="20">
        <f>SUM(J70:J74)</f>
        <v>345.54</v>
      </c>
      <c r="K75" s="21"/>
    </row>
    <row r="76" spans="2:11" x14ac:dyDescent="0.25">
      <c r="B76" s="108"/>
      <c r="C76" s="109"/>
      <c r="D76" s="109"/>
      <c r="E76" s="109"/>
      <c r="F76" s="109"/>
      <c r="G76" s="109"/>
      <c r="H76" s="109"/>
      <c r="I76" s="109"/>
      <c r="J76" s="109"/>
      <c r="K76" s="5"/>
    </row>
    <row r="77" spans="2:11" x14ac:dyDescent="0.25">
      <c r="B77" s="94" t="s">
        <v>73</v>
      </c>
      <c r="C77" s="94"/>
      <c r="D77" s="94"/>
      <c r="E77" s="94"/>
      <c r="F77" s="94"/>
      <c r="G77" s="94"/>
      <c r="H77" s="94"/>
      <c r="I77" s="94"/>
      <c r="J77" s="94"/>
      <c r="K77" s="5"/>
    </row>
    <row r="78" spans="2:11" x14ac:dyDescent="0.25">
      <c r="B78" s="93" t="s">
        <v>74</v>
      </c>
      <c r="C78" s="93"/>
      <c r="D78" s="93"/>
      <c r="E78" s="93"/>
      <c r="F78" s="93"/>
      <c r="G78" s="93"/>
      <c r="H78" s="93"/>
      <c r="I78" s="12" t="s">
        <v>18</v>
      </c>
      <c r="J78" s="12" t="s">
        <v>33</v>
      </c>
      <c r="K78" s="5"/>
    </row>
    <row r="79" spans="2:11" x14ac:dyDescent="0.25">
      <c r="B79" s="12" t="s">
        <v>1</v>
      </c>
      <c r="C79" s="85" t="s">
        <v>75</v>
      </c>
      <c r="D79" s="85"/>
      <c r="E79" s="85"/>
      <c r="F79" s="85"/>
      <c r="G79" s="85"/>
      <c r="H79" s="85"/>
      <c r="I79" s="23">
        <f>(1/12/12)+(1/12/12)+(1/12/12/3)</f>
        <v>1.6203703703703703E-2</v>
      </c>
      <c r="J79" s="17">
        <f>TRUNC(($J$33)*I79,2)</f>
        <v>78.75</v>
      </c>
      <c r="K79" s="15"/>
    </row>
    <row r="80" spans="2:11" x14ac:dyDescent="0.25">
      <c r="B80" s="12" t="s">
        <v>2</v>
      </c>
      <c r="C80" s="85" t="s">
        <v>76</v>
      </c>
      <c r="D80" s="85"/>
      <c r="E80" s="85"/>
      <c r="F80" s="85"/>
      <c r="G80" s="85"/>
      <c r="H80" s="85"/>
      <c r="I80" s="23">
        <f>((1/30))/12</f>
        <v>2.7777777777777779E-3</v>
      </c>
      <c r="J80" s="17">
        <f t="shared" ref="J80:J84" si="1">TRUNC(($J$33)*I80,2)</f>
        <v>13.5</v>
      </c>
      <c r="K80" s="15"/>
    </row>
    <row r="81" spans="2:11" x14ac:dyDescent="0.25">
      <c r="B81" s="12" t="s">
        <v>3</v>
      </c>
      <c r="C81" s="85" t="s">
        <v>77</v>
      </c>
      <c r="D81" s="85"/>
      <c r="E81" s="85"/>
      <c r="F81" s="85"/>
      <c r="G81" s="85"/>
      <c r="H81" s="85"/>
      <c r="I81" s="23">
        <f>((5/30)/12)*1.5%</f>
        <v>2.0833333333333332E-4</v>
      </c>
      <c r="J81" s="17">
        <f t="shared" si="1"/>
        <v>1.01</v>
      </c>
      <c r="K81" s="15"/>
    </row>
    <row r="82" spans="2:11" x14ac:dyDescent="0.25">
      <c r="B82" s="12" t="s">
        <v>4</v>
      </c>
      <c r="C82" s="85" t="s">
        <v>78</v>
      </c>
      <c r="D82" s="85"/>
      <c r="E82" s="85"/>
      <c r="F82" s="85"/>
      <c r="G82" s="85"/>
      <c r="H82" s="85"/>
      <c r="I82" s="23">
        <f>((15/30)/12)*8%</f>
        <v>3.3333333333333331E-3</v>
      </c>
      <c r="J82" s="17">
        <f t="shared" si="1"/>
        <v>16.2</v>
      </c>
      <c r="K82" s="15"/>
    </row>
    <row r="83" spans="2:11" x14ac:dyDescent="0.25">
      <c r="B83" s="12" t="s">
        <v>11</v>
      </c>
      <c r="C83" s="85" t="s">
        <v>79</v>
      </c>
      <c r="D83" s="85"/>
      <c r="E83" s="85"/>
      <c r="F83" s="85"/>
      <c r="G83" s="85"/>
      <c r="H83" s="85"/>
      <c r="I83" s="23">
        <f>(((4*8.33%)+(4*2.78%))/12)*2%</f>
        <v>7.4066666666666671E-4</v>
      </c>
      <c r="J83" s="17">
        <f t="shared" si="1"/>
        <v>3.59</v>
      </c>
      <c r="K83" s="15"/>
    </row>
    <row r="84" spans="2:11" x14ac:dyDescent="0.25">
      <c r="B84" s="12" t="s">
        <v>12</v>
      </c>
      <c r="C84" s="85" t="s">
        <v>80</v>
      </c>
      <c r="D84" s="85"/>
      <c r="E84" s="85"/>
      <c r="F84" s="85"/>
      <c r="G84" s="85"/>
      <c r="H84" s="85"/>
      <c r="I84" s="23">
        <v>0</v>
      </c>
      <c r="J84" s="17">
        <f t="shared" si="1"/>
        <v>0</v>
      </c>
      <c r="K84" s="15"/>
    </row>
    <row r="85" spans="2:11" x14ac:dyDescent="0.25">
      <c r="B85" s="93" t="s">
        <v>81</v>
      </c>
      <c r="C85" s="93"/>
      <c r="D85" s="93"/>
      <c r="E85" s="93"/>
      <c r="F85" s="93"/>
      <c r="G85" s="93"/>
      <c r="H85" s="93"/>
      <c r="I85" s="25">
        <f>SUM(I79:I84)</f>
        <v>2.3263814814814817E-2</v>
      </c>
      <c r="J85" s="20">
        <f>SUM(J79:J84)</f>
        <v>113.05000000000001</v>
      </c>
      <c r="K85" s="21"/>
    </row>
    <row r="86" spans="2:11" x14ac:dyDescent="0.25">
      <c r="B86" s="112"/>
      <c r="C86" s="113"/>
      <c r="D86" s="113"/>
      <c r="E86" s="113"/>
      <c r="F86" s="113"/>
      <c r="G86" s="113"/>
      <c r="H86" s="113"/>
      <c r="I86" s="113"/>
      <c r="J86" s="113"/>
      <c r="K86" s="5"/>
    </row>
    <row r="87" spans="2:11" x14ac:dyDescent="0.25">
      <c r="B87" s="93" t="s">
        <v>82</v>
      </c>
      <c r="C87" s="93"/>
      <c r="D87" s="93"/>
      <c r="E87" s="93"/>
      <c r="F87" s="93"/>
      <c r="G87" s="93"/>
      <c r="H87" s="93"/>
      <c r="I87" s="12" t="s">
        <v>18</v>
      </c>
      <c r="J87" s="12" t="s">
        <v>33</v>
      </c>
      <c r="K87" s="5"/>
    </row>
    <row r="88" spans="2:11" x14ac:dyDescent="0.25">
      <c r="B88" s="12" t="s">
        <v>1</v>
      </c>
      <c r="C88" s="107" t="s">
        <v>83</v>
      </c>
      <c r="D88" s="85"/>
      <c r="E88" s="85"/>
      <c r="F88" s="85"/>
      <c r="G88" s="85"/>
      <c r="H88" s="85"/>
      <c r="I88" s="23">
        <v>0</v>
      </c>
      <c r="J88" s="17">
        <v>0</v>
      </c>
      <c r="K88" s="15"/>
    </row>
    <row r="89" spans="2:11" x14ac:dyDescent="0.25">
      <c r="B89" s="93" t="s">
        <v>84</v>
      </c>
      <c r="C89" s="93"/>
      <c r="D89" s="93"/>
      <c r="E89" s="93"/>
      <c r="F89" s="93"/>
      <c r="G89" s="93"/>
      <c r="H89" s="93"/>
      <c r="I89" s="25">
        <v>0</v>
      </c>
      <c r="J89" s="20">
        <v>0</v>
      </c>
      <c r="K89" s="21"/>
    </row>
    <row r="90" spans="2:11" x14ac:dyDescent="0.25">
      <c r="B90" s="110"/>
      <c r="C90" s="111"/>
      <c r="D90" s="111"/>
      <c r="E90" s="111"/>
      <c r="F90" s="111"/>
      <c r="G90" s="111"/>
      <c r="H90" s="111"/>
      <c r="I90" s="111"/>
      <c r="J90" s="111"/>
      <c r="K90" s="5"/>
    </row>
    <row r="91" spans="2:11" x14ac:dyDescent="0.25">
      <c r="B91" s="88" t="s">
        <v>85</v>
      </c>
      <c r="C91" s="88"/>
      <c r="D91" s="88"/>
      <c r="E91" s="88"/>
      <c r="F91" s="88"/>
      <c r="G91" s="88"/>
      <c r="H91" s="88"/>
      <c r="I91" s="88"/>
      <c r="J91" s="88"/>
      <c r="K91" s="5"/>
    </row>
    <row r="92" spans="2:11" x14ac:dyDescent="0.25">
      <c r="B92" s="93" t="s">
        <v>86</v>
      </c>
      <c r="C92" s="93"/>
      <c r="D92" s="93"/>
      <c r="E92" s="93"/>
      <c r="F92" s="93"/>
      <c r="G92" s="93"/>
      <c r="H92" s="93"/>
      <c r="I92" s="93"/>
      <c r="J92" s="12" t="s">
        <v>33</v>
      </c>
      <c r="K92" s="5"/>
    </row>
    <row r="93" spans="2:11" x14ac:dyDescent="0.25">
      <c r="B93" s="12" t="s">
        <v>17</v>
      </c>
      <c r="C93" s="85" t="s">
        <v>87</v>
      </c>
      <c r="D93" s="85"/>
      <c r="E93" s="85"/>
      <c r="F93" s="85"/>
      <c r="G93" s="85"/>
      <c r="H93" s="85"/>
      <c r="I93" s="85"/>
      <c r="J93" s="17">
        <f>J85</f>
        <v>113.05000000000001</v>
      </c>
      <c r="K93" s="15"/>
    </row>
    <row r="94" spans="2:11" x14ac:dyDescent="0.25">
      <c r="B94" s="12" t="s">
        <v>19</v>
      </c>
      <c r="C94" s="85" t="s">
        <v>88</v>
      </c>
      <c r="D94" s="85"/>
      <c r="E94" s="85"/>
      <c r="F94" s="85"/>
      <c r="G94" s="85"/>
      <c r="H94" s="85"/>
      <c r="I94" s="85"/>
      <c r="J94" s="17">
        <f>J89</f>
        <v>0</v>
      </c>
      <c r="K94" s="15"/>
    </row>
    <row r="95" spans="2:11" x14ac:dyDescent="0.25">
      <c r="B95" s="93" t="s">
        <v>89</v>
      </c>
      <c r="C95" s="93"/>
      <c r="D95" s="93"/>
      <c r="E95" s="93"/>
      <c r="F95" s="93"/>
      <c r="G95" s="93"/>
      <c r="H95" s="93"/>
      <c r="I95" s="93"/>
      <c r="J95" s="20">
        <f>SUM(J93:J94)</f>
        <v>113.05000000000001</v>
      </c>
      <c r="K95" s="21"/>
    </row>
    <row r="96" spans="2:11" x14ac:dyDescent="0.25">
      <c r="B96" s="104"/>
      <c r="C96" s="105"/>
      <c r="D96" s="105"/>
      <c r="E96" s="105"/>
      <c r="F96" s="105"/>
      <c r="G96" s="105"/>
      <c r="H96" s="105"/>
      <c r="I96" s="105"/>
      <c r="J96" s="105"/>
      <c r="K96" s="5"/>
    </row>
    <row r="97" spans="2:11" x14ac:dyDescent="0.25">
      <c r="B97" s="94" t="s">
        <v>90</v>
      </c>
      <c r="C97" s="94"/>
      <c r="D97" s="94"/>
      <c r="E97" s="94"/>
      <c r="F97" s="94"/>
      <c r="G97" s="94"/>
      <c r="H97" s="94"/>
      <c r="I97" s="94"/>
      <c r="J97" s="94"/>
      <c r="K97" s="5"/>
    </row>
    <row r="98" spans="2:11" x14ac:dyDescent="0.25">
      <c r="B98" s="12">
        <v>5</v>
      </c>
      <c r="C98" s="93" t="s">
        <v>91</v>
      </c>
      <c r="D98" s="93"/>
      <c r="E98" s="93"/>
      <c r="F98" s="93"/>
      <c r="G98" s="93"/>
      <c r="H98" s="93"/>
      <c r="I98" s="12"/>
      <c r="J98" s="12" t="s">
        <v>33</v>
      </c>
      <c r="K98" s="5"/>
    </row>
    <row r="99" spans="2:11" x14ac:dyDescent="0.25">
      <c r="B99" s="12" t="s">
        <v>1</v>
      </c>
      <c r="C99" s="98" t="s">
        <v>125</v>
      </c>
      <c r="D99" s="98"/>
      <c r="E99" s="98"/>
      <c r="F99" s="98"/>
      <c r="G99" s="98"/>
      <c r="H99" s="98"/>
      <c r="I99" s="23"/>
      <c r="J99" s="34">
        <v>102.5</v>
      </c>
      <c r="K99" s="15"/>
    </row>
    <row r="100" spans="2:11" x14ac:dyDescent="0.25">
      <c r="B100" s="12" t="s">
        <v>2</v>
      </c>
      <c r="C100" s="98" t="s">
        <v>122</v>
      </c>
      <c r="D100" s="98"/>
      <c r="E100" s="98"/>
      <c r="F100" s="98"/>
      <c r="G100" s="98"/>
      <c r="H100" s="98"/>
      <c r="I100" s="23"/>
      <c r="J100" s="34">
        <v>160</v>
      </c>
      <c r="K100" s="15"/>
    </row>
    <row r="101" spans="2:11" x14ac:dyDescent="0.25">
      <c r="B101" s="28" t="s">
        <v>3</v>
      </c>
      <c r="C101" s="98" t="s">
        <v>92</v>
      </c>
      <c r="D101" s="98"/>
      <c r="E101" s="98"/>
      <c r="F101" s="98"/>
      <c r="G101" s="98"/>
      <c r="H101" s="98"/>
      <c r="I101" s="3" t="s">
        <v>55</v>
      </c>
      <c r="J101" s="17">
        <v>0</v>
      </c>
      <c r="K101" s="15"/>
    </row>
    <row r="102" spans="2:11" x14ac:dyDescent="0.25">
      <c r="B102" s="28" t="s">
        <v>4</v>
      </c>
      <c r="C102" s="98" t="s">
        <v>15</v>
      </c>
      <c r="D102" s="98"/>
      <c r="E102" s="98"/>
      <c r="F102" s="98"/>
      <c r="G102" s="98"/>
      <c r="H102" s="98"/>
      <c r="I102" s="3" t="s">
        <v>55</v>
      </c>
      <c r="J102" s="17">
        <v>0</v>
      </c>
      <c r="K102" s="15"/>
    </row>
    <row r="103" spans="2:11" x14ac:dyDescent="0.25">
      <c r="B103" s="93" t="s">
        <v>93</v>
      </c>
      <c r="C103" s="93"/>
      <c r="D103" s="93"/>
      <c r="E103" s="93"/>
      <c r="F103" s="93"/>
      <c r="G103" s="93"/>
      <c r="H103" s="93"/>
      <c r="I103" s="25" t="s">
        <v>55</v>
      </c>
      <c r="J103" s="20">
        <f>SUM(J99:J102)</f>
        <v>262.5</v>
      </c>
      <c r="K103" s="21"/>
    </row>
    <row r="104" spans="2:11" x14ac:dyDescent="0.25">
      <c r="B104" s="104"/>
      <c r="C104" s="105"/>
      <c r="D104" s="105"/>
      <c r="E104" s="105"/>
      <c r="F104" s="105"/>
      <c r="G104" s="105"/>
      <c r="H104" s="105"/>
      <c r="I104" s="105"/>
      <c r="J104" s="105"/>
      <c r="K104" s="5"/>
    </row>
    <row r="105" spans="2:11" x14ac:dyDescent="0.25">
      <c r="B105" s="94" t="s">
        <v>94</v>
      </c>
      <c r="C105" s="94"/>
      <c r="D105" s="94"/>
      <c r="E105" s="94"/>
      <c r="F105" s="94"/>
      <c r="G105" s="94"/>
      <c r="H105" s="94"/>
      <c r="I105" s="94"/>
      <c r="J105" s="94"/>
      <c r="K105" s="5"/>
    </row>
    <row r="106" spans="2:11" x14ac:dyDescent="0.25">
      <c r="B106" s="12">
        <v>6</v>
      </c>
      <c r="C106" s="93" t="s">
        <v>95</v>
      </c>
      <c r="D106" s="93"/>
      <c r="E106" s="93"/>
      <c r="F106" s="93"/>
      <c r="G106" s="93"/>
      <c r="H106" s="93"/>
      <c r="I106" s="12" t="s">
        <v>18</v>
      </c>
      <c r="J106" s="12" t="s">
        <v>33</v>
      </c>
      <c r="K106" s="5"/>
    </row>
    <row r="107" spans="2:11" x14ac:dyDescent="0.25">
      <c r="B107" s="12" t="s">
        <v>1</v>
      </c>
      <c r="C107" s="85" t="s">
        <v>96</v>
      </c>
      <c r="D107" s="85"/>
      <c r="E107" s="85"/>
      <c r="F107" s="85"/>
      <c r="G107" s="85"/>
      <c r="H107" s="85"/>
      <c r="I107" s="61">
        <v>0.1</v>
      </c>
      <c r="J107" s="17">
        <f>TRUNC(((J131)*I107),2)</f>
        <v>942.1</v>
      </c>
      <c r="K107" s="15"/>
    </row>
    <row r="108" spans="2:11" x14ac:dyDescent="0.25">
      <c r="B108" s="12" t="s">
        <v>2</v>
      </c>
      <c r="C108" s="85" t="s">
        <v>97</v>
      </c>
      <c r="D108" s="85"/>
      <c r="E108" s="85"/>
      <c r="F108" s="85"/>
      <c r="G108" s="85"/>
      <c r="H108" s="85"/>
      <c r="I108" s="61">
        <v>0.1</v>
      </c>
      <c r="J108" s="17">
        <f>TRUNC(((J131+J107)*I108),2)</f>
        <v>1036.31</v>
      </c>
      <c r="K108" s="15"/>
    </row>
    <row r="109" spans="2:11" x14ac:dyDescent="0.25">
      <c r="B109" s="12" t="s">
        <v>3</v>
      </c>
      <c r="C109" s="116" t="s">
        <v>98</v>
      </c>
      <c r="D109" s="116"/>
      <c r="E109" s="116"/>
      <c r="F109" s="116"/>
      <c r="G109" s="116"/>
      <c r="H109" s="116"/>
      <c r="I109" s="16"/>
      <c r="J109" s="35"/>
      <c r="K109" s="36"/>
    </row>
    <row r="110" spans="2:11" x14ac:dyDescent="0.25">
      <c r="B110" s="12" t="s">
        <v>99</v>
      </c>
      <c r="C110" s="85" t="s">
        <v>100</v>
      </c>
      <c r="D110" s="85"/>
      <c r="E110" s="85"/>
      <c r="F110" s="85"/>
      <c r="G110" s="85"/>
      <c r="H110" s="85"/>
      <c r="I110" s="37">
        <v>6.4999999999999997E-3</v>
      </c>
      <c r="J110" s="17">
        <f>TRUNC(I110*((J131+J107+J108)/(1-I115)),2)</f>
        <v>81.11</v>
      </c>
      <c r="K110" s="15"/>
    </row>
    <row r="111" spans="2:11" x14ac:dyDescent="0.25">
      <c r="B111" s="12" t="s">
        <v>101</v>
      </c>
      <c r="C111" s="85" t="s">
        <v>102</v>
      </c>
      <c r="D111" s="85"/>
      <c r="E111" s="85"/>
      <c r="F111" s="85"/>
      <c r="G111" s="85"/>
      <c r="H111" s="85"/>
      <c r="I111" s="37">
        <v>0.03</v>
      </c>
      <c r="J111" s="17">
        <f>TRUNC(I111*(J131+J107+J108)/(1-I115),2)</f>
        <v>374.36</v>
      </c>
      <c r="K111" s="15"/>
    </row>
    <row r="112" spans="2:11" x14ac:dyDescent="0.25">
      <c r="B112" s="12" t="s">
        <v>103</v>
      </c>
      <c r="C112" s="85" t="s">
        <v>123</v>
      </c>
      <c r="D112" s="85"/>
      <c r="E112" s="85"/>
      <c r="F112" s="85"/>
      <c r="G112" s="85"/>
      <c r="H112" s="85"/>
      <c r="I112" s="37">
        <v>0.05</v>
      </c>
      <c r="J112" s="17">
        <f>TRUNC(I112*(J131+J107+J108)/(1-I115),2)</f>
        <v>623.94000000000005</v>
      </c>
      <c r="K112" s="15"/>
    </row>
    <row r="113" spans="2:13" x14ac:dyDescent="0.25">
      <c r="B113" s="93" t="s">
        <v>104</v>
      </c>
      <c r="C113" s="93"/>
      <c r="D113" s="93"/>
      <c r="E113" s="93"/>
      <c r="F113" s="93"/>
      <c r="G113" s="93"/>
      <c r="H113" s="93"/>
      <c r="I113" s="37">
        <f>SUM(I107:I112)</f>
        <v>0.28650000000000003</v>
      </c>
      <c r="J113" s="20">
        <f>SUM(J107:J112)</f>
        <v>3057.82</v>
      </c>
      <c r="K113" s="21"/>
    </row>
    <row r="114" spans="2:13" x14ac:dyDescent="0.25">
      <c r="B114" s="4"/>
      <c r="C114" s="114"/>
      <c r="D114" s="114"/>
      <c r="E114" s="114"/>
      <c r="F114" s="114"/>
      <c r="G114" s="114"/>
      <c r="H114" s="114"/>
      <c r="I114" s="114"/>
      <c r="J114" s="114"/>
      <c r="K114" s="9"/>
    </row>
    <row r="115" spans="2:13" x14ac:dyDescent="0.25">
      <c r="B115" s="38" t="s">
        <v>105</v>
      </c>
      <c r="C115" s="115" t="s">
        <v>106</v>
      </c>
      <c r="D115" s="115"/>
      <c r="E115" s="115"/>
      <c r="F115" s="115"/>
      <c r="G115" s="115"/>
      <c r="H115" s="115"/>
      <c r="I115" s="39">
        <f>I110+I111+I112</f>
        <v>8.6499999999999994E-2</v>
      </c>
      <c r="J115" s="40"/>
      <c r="K115" s="21"/>
    </row>
    <row r="116" spans="2:13" x14ac:dyDescent="0.25">
      <c r="B116" s="41"/>
      <c r="C116" s="84">
        <v>100</v>
      </c>
      <c r="D116" s="84"/>
      <c r="E116" s="84"/>
      <c r="F116" s="84"/>
      <c r="G116" s="84"/>
      <c r="H116" s="84"/>
      <c r="I116" s="42"/>
      <c r="J116" s="43"/>
      <c r="K116" s="21"/>
    </row>
    <row r="117" spans="2:13" x14ac:dyDescent="0.25">
      <c r="B117" s="44"/>
      <c r="C117" s="8"/>
      <c r="D117" s="8"/>
      <c r="E117" s="8"/>
      <c r="F117" s="8"/>
      <c r="G117" s="8"/>
      <c r="H117" s="8"/>
      <c r="I117" s="42"/>
      <c r="J117" s="43"/>
      <c r="K117" s="21"/>
    </row>
    <row r="118" spans="2:13" x14ac:dyDescent="0.25">
      <c r="B118" s="41" t="s">
        <v>107</v>
      </c>
      <c r="C118" s="84" t="s">
        <v>108</v>
      </c>
      <c r="D118" s="84"/>
      <c r="E118" s="84"/>
      <c r="F118" s="84"/>
      <c r="G118" s="84"/>
      <c r="H118" s="84"/>
      <c r="I118" s="42"/>
      <c r="J118" s="43">
        <f>J33+J66+J75+J95+J103+J107+J108</f>
        <v>11399.439999999999</v>
      </c>
      <c r="K118" s="21"/>
    </row>
    <row r="119" spans="2:13" x14ac:dyDescent="0.25">
      <c r="B119" s="41"/>
      <c r="C119" s="8"/>
      <c r="D119" s="8"/>
      <c r="E119" s="8"/>
      <c r="F119" s="8"/>
      <c r="G119" s="8"/>
      <c r="H119" s="8"/>
      <c r="I119" s="42"/>
      <c r="J119" s="43"/>
      <c r="K119" s="21"/>
    </row>
    <row r="120" spans="2:13" x14ac:dyDescent="0.25">
      <c r="B120" s="41" t="s">
        <v>109</v>
      </c>
      <c r="C120" s="84" t="s">
        <v>110</v>
      </c>
      <c r="D120" s="84"/>
      <c r="E120" s="84"/>
      <c r="F120" s="84"/>
      <c r="G120" s="84"/>
      <c r="H120" s="84"/>
      <c r="I120" s="42"/>
      <c r="J120" s="43">
        <f>TRUNC(J118/(1-I115),2)</f>
        <v>12478.86</v>
      </c>
      <c r="K120" s="21"/>
    </row>
    <row r="121" spans="2:13" x14ac:dyDescent="0.25">
      <c r="B121" s="41"/>
      <c r="C121" s="8"/>
      <c r="D121" s="8"/>
      <c r="E121" s="8"/>
      <c r="F121" s="8"/>
      <c r="G121" s="8"/>
      <c r="H121" s="8"/>
      <c r="I121" s="42"/>
      <c r="J121" s="43"/>
      <c r="K121" s="21"/>
    </row>
    <row r="122" spans="2:13" x14ac:dyDescent="0.25">
      <c r="B122" s="45"/>
      <c r="C122" s="118" t="s">
        <v>111</v>
      </c>
      <c r="D122" s="118"/>
      <c r="E122" s="118"/>
      <c r="F122" s="118"/>
      <c r="G122" s="118"/>
      <c r="H122" s="118"/>
      <c r="I122" s="46"/>
      <c r="J122" s="47">
        <f>J120-J118</f>
        <v>1079.4200000000019</v>
      </c>
      <c r="K122" s="21"/>
    </row>
    <row r="123" spans="2:13" x14ac:dyDescent="0.25">
      <c r="B123" s="4"/>
      <c r="C123" s="4"/>
      <c r="D123" s="4"/>
      <c r="E123" s="4"/>
      <c r="F123" s="4"/>
      <c r="G123" s="4"/>
      <c r="H123" s="4"/>
      <c r="I123" s="4"/>
      <c r="J123" s="21"/>
      <c r="K123" s="21"/>
    </row>
    <row r="124" spans="2:13" x14ac:dyDescent="0.25">
      <c r="B124" s="88" t="s">
        <v>112</v>
      </c>
      <c r="C124" s="88"/>
      <c r="D124" s="88"/>
      <c r="E124" s="88"/>
      <c r="F124" s="88"/>
      <c r="G124" s="88"/>
      <c r="H124" s="88"/>
      <c r="I124" s="88"/>
      <c r="J124" s="88"/>
      <c r="K124" s="5"/>
      <c r="M124" s="48"/>
    </row>
    <row r="125" spans="2:13" x14ac:dyDescent="0.25">
      <c r="B125" s="93" t="s">
        <v>113</v>
      </c>
      <c r="C125" s="93"/>
      <c r="D125" s="93"/>
      <c r="E125" s="93"/>
      <c r="F125" s="93"/>
      <c r="G125" s="93"/>
      <c r="H125" s="93"/>
      <c r="I125" s="93"/>
      <c r="J125" s="12" t="s">
        <v>33</v>
      </c>
      <c r="K125" s="5"/>
    </row>
    <row r="126" spans="2:13" x14ac:dyDescent="0.25">
      <c r="B126" s="3" t="s">
        <v>1</v>
      </c>
      <c r="C126" s="85" t="s">
        <v>31</v>
      </c>
      <c r="D126" s="85"/>
      <c r="E126" s="85"/>
      <c r="F126" s="85"/>
      <c r="G126" s="85"/>
      <c r="H126" s="85"/>
      <c r="I126" s="85"/>
      <c r="J126" s="17">
        <f>J33</f>
        <v>4860</v>
      </c>
      <c r="K126" s="15"/>
    </row>
    <row r="127" spans="2:13" x14ac:dyDescent="0.25">
      <c r="B127" s="3" t="s">
        <v>2</v>
      </c>
      <c r="C127" s="85" t="s">
        <v>39</v>
      </c>
      <c r="D127" s="85"/>
      <c r="E127" s="85"/>
      <c r="F127" s="85"/>
      <c r="G127" s="85"/>
      <c r="H127" s="85"/>
      <c r="I127" s="85"/>
      <c r="J127" s="17">
        <f>J66</f>
        <v>3839.9399999999996</v>
      </c>
      <c r="K127" s="15"/>
    </row>
    <row r="128" spans="2:13" x14ac:dyDescent="0.25">
      <c r="B128" s="3" t="s">
        <v>3</v>
      </c>
      <c r="C128" s="85" t="s">
        <v>66</v>
      </c>
      <c r="D128" s="85"/>
      <c r="E128" s="85"/>
      <c r="F128" s="85"/>
      <c r="G128" s="85"/>
      <c r="H128" s="85"/>
      <c r="I128" s="85"/>
      <c r="J128" s="17">
        <f>J75</f>
        <v>345.54</v>
      </c>
      <c r="K128" s="15"/>
    </row>
    <row r="129" spans="2:12" x14ac:dyDescent="0.25">
      <c r="B129" s="3" t="s">
        <v>4</v>
      </c>
      <c r="C129" s="85" t="s">
        <v>73</v>
      </c>
      <c r="D129" s="85"/>
      <c r="E129" s="85"/>
      <c r="F129" s="85"/>
      <c r="G129" s="85"/>
      <c r="H129" s="85"/>
      <c r="I129" s="85"/>
      <c r="J129" s="17">
        <f>J95</f>
        <v>113.05000000000001</v>
      </c>
      <c r="K129" s="15"/>
    </row>
    <row r="130" spans="2:12" x14ac:dyDescent="0.25">
      <c r="B130" s="3" t="s">
        <v>11</v>
      </c>
      <c r="C130" s="85" t="s">
        <v>90</v>
      </c>
      <c r="D130" s="85"/>
      <c r="E130" s="85"/>
      <c r="F130" s="85"/>
      <c r="G130" s="85"/>
      <c r="H130" s="85"/>
      <c r="I130" s="85"/>
      <c r="J130" s="17">
        <f>J103</f>
        <v>262.5</v>
      </c>
      <c r="K130" s="15"/>
    </row>
    <row r="131" spans="2:12" x14ac:dyDescent="0.25">
      <c r="B131" s="12"/>
      <c r="C131" s="93" t="s">
        <v>114</v>
      </c>
      <c r="D131" s="93"/>
      <c r="E131" s="93"/>
      <c r="F131" s="93"/>
      <c r="G131" s="93"/>
      <c r="H131" s="93"/>
      <c r="I131" s="93"/>
      <c r="J131" s="20">
        <f>SUM(J126:J130)</f>
        <v>9421.0299999999988</v>
      </c>
      <c r="K131" s="21"/>
    </row>
    <row r="132" spans="2:12" x14ac:dyDescent="0.25">
      <c r="B132" s="3" t="s">
        <v>12</v>
      </c>
      <c r="C132" s="85" t="s">
        <v>94</v>
      </c>
      <c r="D132" s="85"/>
      <c r="E132" s="85"/>
      <c r="F132" s="85"/>
      <c r="G132" s="85"/>
      <c r="H132" s="85"/>
      <c r="I132" s="85"/>
      <c r="J132" s="17">
        <f>J113</f>
        <v>3057.82</v>
      </c>
      <c r="K132" s="15"/>
    </row>
    <row r="133" spans="2:12" ht="18" x14ac:dyDescent="0.25">
      <c r="B133" s="117" t="s">
        <v>115</v>
      </c>
      <c r="C133" s="117"/>
      <c r="D133" s="117"/>
      <c r="E133" s="117"/>
      <c r="F133" s="117"/>
      <c r="G133" s="117"/>
      <c r="H133" s="117"/>
      <c r="I133" s="117"/>
      <c r="J133" s="49">
        <f>TRUNC(J131+J132,2)</f>
        <v>12478.85</v>
      </c>
      <c r="K133" s="75"/>
      <c r="L133" s="76"/>
    </row>
    <row r="134" spans="2:12" ht="15.75" x14ac:dyDescent="0.25">
      <c r="B134" s="51"/>
      <c r="C134" s="77" t="s">
        <v>129</v>
      </c>
      <c r="D134" s="78"/>
      <c r="E134" s="78"/>
      <c r="F134" s="78"/>
      <c r="G134" s="78"/>
      <c r="H134" s="78"/>
      <c r="I134" s="79"/>
      <c r="J134" s="52"/>
      <c r="K134" s="15"/>
    </row>
    <row r="135" spans="2:12" x14ac:dyDescent="0.25">
      <c r="B135" s="53"/>
      <c r="C135" s="53"/>
      <c r="D135" s="53"/>
      <c r="E135" s="53"/>
      <c r="F135" s="53"/>
      <c r="G135" s="53"/>
      <c r="H135" s="53"/>
      <c r="I135" s="53"/>
      <c r="J135" s="53"/>
      <c r="K135" s="53"/>
    </row>
    <row r="136" spans="2:12" x14ac:dyDescent="0.25">
      <c r="B136" s="54"/>
      <c r="C136" s="55"/>
      <c r="D136" s="53"/>
      <c r="E136" s="53"/>
      <c r="F136" s="53"/>
      <c r="G136" s="53"/>
      <c r="H136" s="53"/>
      <c r="I136" s="53"/>
      <c r="J136" s="53"/>
      <c r="K136" s="53"/>
    </row>
    <row r="137" spans="2:12" ht="15.75" x14ac:dyDescent="0.25">
      <c r="B137" s="56"/>
      <c r="C137" s="56"/>
      <c r="D137" s="57"/>
      <c r="I137" s="58"/>
      <c r="J137" s="59"/>
    </row>
    <row r="138" spans="2:12" x14ac:dyDescent="0.25">
      <c r="B138" s="60"/>
      <c r="C138" s="53"/>
      <c r="D138" s="53"/>
    </row>
    <row r="139" spans="2:12" x14ac:dyDescent="0.25">
      <c r="B139" s="60"/>
      <c r="C139" s="53"/>
      <c r="D139" s="53"/>
    </row>
  </sheetData>
  <mergeCells count="140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3B4F3-943F-481E-AF9C-3706D70F8638}">
  <sheetPr>
    <tabColor rgb="FFFFFF00"/>
  </sheetPr>
  <dimension ref="B1:M139"/>
  <sheetViews>
    <sheetView showGridLines="0" topLeftCell="A103" zoomScale="80" zoomScaleNormal="80" workbookViewId="0">
      <selection activeCell="H145" sqref="H14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80" t="s">
        <v>120</v>
      </c>
      <c r="C1" s="80"/>
      <c r="D1" s="80"/>
      <c r="E1" s="80"/>
      <c r="F1" s="80"/>
      <c r="G1" s="80"/>
      <c r="H1" s="80"/>
      <c r="I1" s="80"/>
      <c r="J1" s="80"/>
      <c r="K1" s="5"/>
    </row>
    <row r="2" spans="2:11" x14ac:dyDescent="0.25">
      <c r="B2" s="81" t="s">
        <v>21</v>
      </c>
      <c r="C2" s="81"/>
      <c r="D2" s="81"/>
      <c r="E2" s="81"/>
      <c r="F2" s="81"/>
      <c r="G2" s="81"/>
      <c r="H2" s="81"/>
      <c r="I2" s="81"/>
      <c r="J2" s="81"/>
      <c r="K2" s="6"/>
    </row>
    <row r="3" spans="2:11" x14ac:dyDescent="0.25">
      <c r="B3" s="81" t="s">
        <v>0</v>
      </c>
      <c r="C3" s="81"/>
      <c r="D3" s="81"/>
      <c r="E3" s="81"/>
      <c r="F3" s="81"/>
      <c r="G3" s="81"/>
      <c r="H3" s="81"/>
      <c r="I3" s="81"/>
      <c r="J3" s="81"/>
      <c r="K3" s="6"/>
    </row>
    <row r="4" spans="2:11" x14ac:dyDescent="0.25">
      <c r="B4" s="82" t="s">
        <v>119</v>
      </c>
      <c r="C4" s="82"/>
      <c r="D4" s="82"/>
      <c r="E4" s="82"/>
      <c r="F4" s="82"/>
      <c r="G4" s="82"/>
      <c r="H4" s="82"/>
      <c r="I4" s="82"/>
      <c r="J4" s="82"/>
      <c r="K4" s="7"/>
    </row>
    <row r="5" spans="2:11" x14ac:dyDescent="0.25">
      <c r="B5" s="83"/>
      <c r="C5" s="83"/>
      <c r="D5" s="83"/>
      <c r="E5" s="83"/>
      <c r="F5" s="83"/>
      <c r="G5" s="83"/>
      <c r="H5" s="83"/>
      <c r="I5" s="83"/>
      <c r="J5" s="83"/>
      <c r="K5" s="4"/>
    </row>
    <row r="6" spans="2:11" x14ac:dyDescent="0.25">
      <c r="B6" s="84" t="s">
        <v>137</v>
      </c>
      <c r="C6" s="84"/>
      <c r="D6" s="84"/>
      <c r="E6" s="84"/>
      <c r="F6" s="84"/>
      <c r="G6" s="84"/>
      <c r="H6" s="84"/>
      <c r="I6" s="84"/>
      <c r="J6" s="84"/>
      <c r="K6" s="8"/>
    </row>
    <row r="7" spans="2:11" x14ac:dyDescent="0.25">
      <c r="B7" s="89"/>
      <c r="C7" s="89"/>
      <c r="D7" s="89"/>
      <c r="E7" s="89"/>
      <c r="F7" s="89"/>
      <c r="G7" s="89"/>
      <c r="H7" s="89"/>
      <c r="I7" s="89"/>
      <c r="J7" s="89"/>
      <c r="K7" s="4"/>
    </row>
    <row r="8" spans="2:11" x14ac:dyDescent="0.25">
      <c r="B8" s="88" t="s">
        <v>22</v>
      </c>
      <c r="C8" s="88"/>
      <c r="D8" s="88"/>
      <c r="E8" s="88"/>
      <c r="F8" s="88"/>
      <c r="G8" s="88"/>
      <c r="H8" s="88"/>
      <c r="I8" s="88"/>
      <c r="J8" s="88"/>
      <c r="K8" s="5"/>
    </row>
    <row r="9" spans="2:11" x14ac:dyDescent="0.25">
      <c r="B9" s="3" t="s">
        <v>1</v>
      </c>
      <c r="C9" s="85" t="s">
        <v>23</v>
      </c>
      <c r="D9" s="85"/>
      <c r="E9" s="85"/>
      <c r="F9" s="85"/>
      <c r="G9" s="85"/>
      <c r="H9" s="85"/>
      <c r="I9" s="90"/>
      <c r="J9" s="87"/>
      <c r="K9" s="4"/>
    </row>
    <row r="10" spans="2:11" x14ac:dyDescent="0.25">
      <c r="B10" s="3" t="s">
        <v>2</v>
      </c>
      <c r="C10" s="85" t="s">
        <v>24</v>
      </c>
      <c r="D10" s="85"/>
      <c r="E10" s="85"/>
      <c r="F10" s="85"/>
      <c r="G10" s="85"/>
      <c r="H10" s="85"/>
      <c r="I10" s="87" t="s">
        <v>121</v>
      </c>
      <c r="J10" s="87"/>
      <c r="K10" s="4"/>
    </row>
    <row r="11" spans="2:11" x14ac:dyDescent="0.25">
      <c r="B11" s="3" t="s">
        <v>3</v>
      </c>
      <c r="C11" s="85" t="s">
        <v>25</v>
      </c>
      <c r="D11" s="85"/>
      <c r="E11" s="85"/>
      <c r="F11" s="85"/>
      <c r="G11" s="85"/>
      <c r="H11" s="85"/>
      <c r="I11" s="86" t="s">
        <v>133</v>
      </c>
      <c r="J11" s="87"/>
      <c r="K11" s="4"/>
    </row>
    <row r="12" spans="2:11" x14ac:dyDescent="0.25">
      <c r="B12" s="3" t="s">
        <v>4</v>
      </c>
      <c r="C12" s="85" t="s">
        <v>26</v>
      </c>
      <c r="D12" s="85"/>
      <c r="E12" s="85"/>
      <c r="F12" s="85"/>
      <c r="G12" s="85"/>
      <c r="H12" s="85"/>
      <c r="I12" s="87">
        <v>12</v>
      </c>
      <c r="J12" s="87"/>
      <c r="K12" s="4"/>
    </row>
    <row r="13" spans="2:11" x14ac:dyDescent="0.25">
      <c r="B13" s="4"/>
      <c r="C13" s="9"/>
      <c r="D13" s="9"/>
      <c r="E13" s="9"/>
      <c r="F13" s="9"/>
      <c r="G13" s="9"/>
      <c r="H13" s="9"/>
      <c r="I13" s="4"/>
      <c r="J13" s="4"/>
      <c r="K13" s="4"/>
    </row>
    <row r="14" spans="2:11" x14ac:dyDescent="0.25">
      <c r="B14" s="88" t="s">
        <v>5</v>
      </c>
      <c r="C14" s="88"/>
      <c r="D14" s="88"/>
      <c r="E14" s="88"/>
      <c r="F14" s="88"/>
      <c r="G14" s="88"/>
      <c r="H14" s="88"/>
      <c r="I14" s="88"/>
      <c r="J14" s="88"/>
      <c r="K14" s="5"/>
    </row>
    <row r="15" spans="2:11" x14ac:dyDescent="0.25">
      <c r="B15" s="87" t="s">
        <v>6</v>
      </c>
      <c r="C15" s="87"/>
      <c r="D15" s="87" t="s">
        <v>7</v>
      </c>
      <c r="E15" s="87"/>
      <c r="F15" s="87" t="s">
        <v>27</v>
      </c>
      <c r="G15" s="87"/>
      <c r="H15" s="87"/>
      <c r="I15" s="87"/>
      <c r="J15" s="87"/>
      <c r="K15" s="4"/>
    </row>
    <row r="16" spans="2:11" x14ac:dyDescent="0.25">
      <c r="B16" s="87" t="s">
        <v>117</v>
      </c>
      <c r="C16" s="87"/>
      <c r="D16" s="87" t="s">
        <v>20</v>
      </c>
      <c r="E16" s="87"/>
      <c r="F16" s="87">
        <v>1</v>
      </c>
      <c r="G16" s="87"/>
      <c r="H16" s="87"/>
      <c r="I16" s="87"/>
      <c r="J16" s="87"/>
      <c r="K16" s="4"/>
    </row>
    <row r="17" spans="2:12" x14ac:dyDescent="0.25">
      <c r="B17" s="4"/>
      <c r="C17" s="9"/>
      <c r="D17" s="9"/>
      <c r="E17" s="9"/>
      <c r="F17" s="9"/>
      <c r="G17" s="9"/>
      <c r="H17" s="9"/>
      <c r="I17" s="4"/>
      <c r="J17" s="4"/>
      <c r="K17" s="4"/>
    </row>
    <row r="18" spans="2:12" x14ac:dyDescent="0.25">
      <c r="B18" s="88" t="s">
        <v>28</v>
      </c>
      <c r="C18" s="88"/>
      <c r="D18" s="88"/>
      <c r="E18" s="88"/>
      <c r="F18" s="88"/>
      <c r="G18" s="88"/>
      <c r="H18" s="88"/>
      <c r="I18" s="88"/>
      <c r="J18" s="88"/>
      <c r="K18" s="5"/>
    </row>
    <row r="19" spans="2:12" ht="23.25" customHeight="1" x14ac:dyDescent="0.25">
      <c r="B19" s="3">
        <v>1</v>
      </c>
      <c r="C19" s="85" t="s">
        <v>8</v>
      </c>
      <c r="D19" s="85"/>
      <c r="E19" s="85"/>
      <c r="F19" s="85"/>
      <c r="G19" s="85"/>
      <c r="H19" s="85"/>
      <c r="I19" s="86" t="s">
        <v>134</v>
      </c>
      <c r="J19" s="86"/>
      <c r="K19" s="10"/>
    </row>
    <row r="20" spans="2:12" x14ac:dyDescent="0.25">
      <c r="B20" s="3">
        <v>2</v>
      </c>
      <c r="C20" s="85" t="s">
        <v>29</v>
      </c>
      <c r="D20" s="85"/>
      <c r="E20" s="85"/>
      <c r="F20" s="85"/>
      <c r="G20" s="85"/>
      <c r="H20" s="85"/>
      <c r="I20" s="87" t="s">
        <v>135</v>
      </c>
      <c r="J20" s="87"/>
      <c r="K20" s="4"/>
    </row>
    <row r="21" spans="2:12" x14ac:dyDescent="0.25">
      <c r="B21" s="3">
        <v>3</v>
      </c>
      <c r="C21" s="85" t="s">
        <v>30</v>
      </c>
      <c r="D21" s="85"/>
      <c r="E21" s="85"/>
      <c r="F21" s="85"/>
      <c r="G21" s="85"/>
      <c r="H21" s="85"/>
      <c r="I21" s="124">
        <f>'Técnico em iluminação'!I21:J21</f>
        <v>4860</v>
      </c>
      <c r="J21" s="125"/>
      <c r="K21" s="4"/>
    </row>
    <row r="22" spans="2:12" ht="28.5" customHeight="1" x14ac:dyDescent="0.25">
      <c r="B22" s="3">
        <v>4</v>
      </c>
      <c r="C22" s="85" t="s">
        <v>132</v>
      </c>
      <c r="D22" s="85"/>
      <c r="E22" s="85"/>
      <c r="F22" s="85"/>
      <c r="G22" s="85"/>
      <c r="H22" s="85"/>
      <c r="I22" s="92" t="s">
        <v>136</v>
      </c>
      <c r="J22" s="92"/>
      <c r="K22" s="11"/>
    </row>
    <row r="23" spans="2:12" x14ac:dyDescent="0.25">
      <c r="B23" s="3">
        <v>5</v>
      </c>
      <c r="C23" s="85" t="s">
        <v>9</v>
      </c>
      <c r="D23" s="85"/>
      <c r="E23" s="85"/>
      <c r="F23" s="85"/>
      <c r="G23" s="85"/>
      <c r="H23" s="85"/>
      <c r="I23" s="90">
        <v>45778</v>
      </c>
      <c r="J23" s="87"/>
      <c r="K23" s="4"/>
    </row>
    <row r="24" spans="2:12" x14ac:dyDescent="0.25">
      <c r="B24" s="83"/>
      <c r="C24" s="83"/>
      <c r="D24" s="83"/>
      <c r="E24" s="83"/>
      <c r="F24" s="83"/>
      <c r="G24" s="83"/>
      <c r="H24" s="83"/>
      <c r="I24" s="83"/>
      <c r="J24" s="83"/>
      <c r="K24" s="4"/>
    </row>
    <row r="25" spans="2:12" x14ac:dyDescent="0.25">
      <c r="B25" s="94" t="s">
        <v>31</v>
      </c>
      <c r="C25" s="94"/>
      <c r="D25" s="94"/>
      <c r="E25" s="94"/>
      <c r="F25" s="94"/>
      <c r="G25" s="94"/>
      <c r="H25" s="94"/>
      <c r="I25" s="94"/>
      <c r="J25" s="94"/>
      <c r="K25" s="5"/>
    </row>
    <row r="26" spans="2:12" x14ac:dyDescent="0.25">
      <c r="B26" s="12">
        <v>1</v>
      </c>
      <c r="C26" s="93" t="s">
        <v>32</v>
      </c>
      <c r="D26" s="93"/>
      <c r="E26" s="93"/>
      <c r="F26" s="93"/>
      <c r="G26" s="93"/>
      <c r="H26" s="93"/>
      <c r="I26" s="12" t="s">
        <v>18</v>
      </c>
      <c r="J26" s="12" t="s">
        <v>33</v>
      </c>
      <c r="K26" s="5"/>
    </row>
    <row r="27" spans="2:12" x14ac:dyDescent="0.25">
      <c r="B27" s="12" t="s">
        <v>1</v>
      </c>
      <c r="C27" s="85" t="s">
        <v>10</v>
      </c>
      <c r="D27" s="85"/>
      <c r="E27" s="85"/>
      <c r="F27" s="85"/>
      <c r="G27" s="85"/>
      <c r="H27" s="85"/>
      <c r="I27" s="13"/>
      <c r="J27" s="34">
        <f>(I21/220)*1.5</f>
        <v>33.136363636363633</v>
      </c>
      <c r="K27" s="15"/>
    </row>
    <row r="28" spans="2:12" x14ac:dyDescent="0.25">
      <c r="B28" s="12" t="s">
        <v>2</v>
      </c>
      <c r="C28" s="85" t="s">
        <v>34</v>
      </c>
      <c r="D28" s="85"/>
      <c r="E28" s="85"/>
      <c r="F28" s="85"/>
      <c r="G28" s="85"/>
      <c r="H28" s="85"/>
      <c r="I28" s="16"/>
      <c r="J28" s="17">
        <v>0</v>
      </c>
      <c r="K28" s="15"/>
    </row>
    <row r="29" spans="2:12" x14ac:dyDescent="0.25">
      <c r="B29" s="12" t="s">
        <v>3</v>
      </c>
      <c r="C29" s="85" t="s">
        <v>35</v>
      </c>
      <c r="D29" s="85"/>
      <c r="E29" s="85"/>
      <c r="F29" s="85"/>
      <c r="G29" s="85"/>
      <c r="H29" s="85"/>
      <c r="I29" s="16"/>
      <c r="J29" s="17">
        <v>0</v>
      </c>
      <c r="K29" s="15"/>
    </row>
    <row r="30" spans="2:12" x14ac:dyDescent="0.25">
      <c r="B30" s="12" t="s">
        <v>4</v>
      </c>
      <c r="C30" s="85" t="s">
        <v>36</v>
      </c>
      <c r="D30" s="85"/>
      <c r="E30" s="85"/>
      <c r="F30" s="85"/>
      <c r="G30" s="85"/>
      <c r="H30" s="85"/>
      <c r="I30" s="16"/>
      <c r="J30" s="17">
        <v>0</v>
      </c>
      <c r="K30" s="15"/>
      <c r="L30" s="19"/>
    </row>
    <row r="31" spans="2:12" x14ac:dyDescent="0.25">
      <c r="B31" s="12" t="s">
        <v>11</v>
      </c>
      <c r="C31" s="85" t="s">
        <v>37</v>
      </c>
      <c r="D31" s="85"/>
      <c r="E31" s="85"/>
      <c r="F31" s="85"/>
      <c r="G31" s="85"/>
      <c r="H31" s="85"/>
      <c r="I31" s="18"/>
      <c r="J31" s="17">
        <v>0</v>
      </c>
      <c r="K31" s="15"/>
    </row>
    <row r="32" spans="2:12" x14ac:dyDescent="0.25">
      <c r="B32" s="12" t="s">
        <v>12</v>
      </c>
      <c r="C32" s="85" t="s">
        <v>15</v>
      </c>
      <c r="D32" s="85"/>
      <c r="E32" s="85"/>
      <c r="F32" s="85"/>
      <c r="G32" s="85"/>
      <c r="H32" s="85"/>
      <c r="I32" s="16"/>
      <c r="J32" s="17">
        <v>0</v>
      </c>
      <c r="K32" s="15"/>
    </row>
    <row r="33" spans="2:12" x14ac:dyDescent="0.25">
      <c r="B33" s="93" t="s">
        <v>38</v>
      </c>
      <c r="C33" s="93"/>
      <c r="D33" s="93"/>
      <c r="E33" s="93"/>
      <c r="F33" s="93"/>
      <c r="G33" s="93"/>
      <c r="H33" s="93"/>
      <c r="I33" s="93"/>
      <c r="J33" s="20">
        <f>SUM(J27:J32)</f>
        <v>33.136363636363633</v>
      </c>
      <c r="K33" s="21"/>
    </row>
    <row r="34" spans="2:12" x14ac:dyDescent="0.25">
      <c r="B34" s="5"/>
      <c r="C34" s="5"/>
      <c r="D34" s="5"/>
      <c r="E34" s="5"/>
      <c r="F34" s="5"/>
      <c r="G34" s="5"/>
      <c r="H34" s="5"/>
      <c r="I34" s="5"/>
      <c r="J34" s="21"/>
      <c r="K34" s="21"/>
    </row>
    <row r="35" spans="2:12" x14ac:dyDescent="0.25">
      <c r="B35" s="94" t="s">
        <v>39</v>
      </c>
      <c r="C35" s="94"/>
      <c r="D35" s="94"/>
      <c r="E35" s="94"/>
      <c r="F35" s="94"/>
      <c r="G35" s="94"/>
      <c r="H35" s="94"/>
      <c r="I35" s="94"/>
      <c r="J35" s="94"/>
      <c r="K35" s="5"/>
    </row>
    <row r="36" spans="2:12" x14ac:dyDescent="0.25">
      <c r="B36" s="95" t="s">
        <v>40</v>
      </c>
      <c r="C36" s="95"/>
      <c r="D36" s="95"/>
      <c r="E36" s="95"/>
      <c r="F36" s="95"/>
      <c r="G36" s="95"/>
      <c r="H36" s="95"/>
      <c r="I36" s="22" t="s">
        <v>18</v>
      </c>
      <c r="J36" s="22" t="s">
        <v>33</v>
      </c>
      <c r="K36" s="5"/>
    </row>
    <row r="37" spans="2:12" x14ac:dyDescent="0.25">
      <c r="B37" s="12" t="s">
        <v>1</v>
      </c>
      <c r="C37" s="85" t="s">
        <v>41</v>
      </c>
      <c r="D37" s="85"/>
      <c r="E37" s="85"/>
      <c r="F37" s="85"/>
      <c r="G37" s="85"/>
      <c r="H37" s="85"/>
      <c r="I37" s="23">
        <v>8.3333000000000004E-2</v>
      </c>
      <c r="J37" s="17">
        <f>TRUNC($J$33*I37,2)</f>
        <v>2.76</v>
      </c>
      <c r="K37" s="15"/>
      <c r="L37" s="1"/>
    </row>
    <row r="38" spans="2:12" x14ac:dyDescent="0.25">
      <c r="B38" s="12" t="s">
        <v>2</v>
      </c>
      <c r="C38" s="85" t="s">
        <v>42</v>
      </c>
      <c r="D38" s="85"/>
      <c r="E38" s="85"/>
      <c r="F38" s="85"/>
      <c r="G38" s="85"/>
      <c r="H38" s="85"/>
      <c r="I38" s="24">
        <v>0.121</v>
      </c>
      <c r="J38" s="17">
        <f>TRUNC($J$33*I38,2)</f>
        <v>4</v>
      </c>
      <c r="K38" s="15"/>
      <c r="L38" s="1"/>
    </row>
    <row r="39" spans="2:12" x14ac:dyDescent="0.25">
      <c r="B39" s="93" t="s">
        <v>43</v>
      </c>
      <c r="C39" s="93"/>
      <c r="D39" s="93"/>
      <c r="E39" s="93"/>
      <c r="F39" s="93"/>
      <c r="G39" s="93"/>
      <c r="H39" s="93"/>
      <c r="I39" s="25">
        <f>SUM(I37:I38)</f>
        <v>0.20433299999999999</v>
      </c>
      <c r="J39" s="20">
        <f>SUM(J37:J38)</f>
        <v>6.76</v>
      </c>
      <c r="K39" s="21"/>
      <c r="L39" s="26"/>
    </row>
    <row r="40" spans="2:12" x14ac:dyDescent="0.25">
      <c r="B40" s="96"/>
      <c r="C40" s="97"/>
      <c r="D40" s="97"/>
      <c r="E40" s="97"/>
      <c r="F40" s="97"/>
      <c r="G40" s="97"/>
      <c r="H40" s="97"/>
      <c r="I40" s="97"/>
      <c r="J40" s="97"/>
      <c r="K40" s="5"/>
    </row>
    <row r="41" spans="2:12" x14ac:dyDescent="0.25">
      <c r="B41" s="95" t="s">
        <v>44</v>
      </c>
      <c r="C41" s="95"/>
      <c r="D41" s="95"/>
      <c r="E41" s="95"/>
      <c r="F41" s="95"/>
      <c r="G41" s="95"/>
      <c r="H41" s="95"/>
      <c r="I41" s="22" t="s">
        <v>18</v>
      </c>
      <c r="J41" s="22" t="s">
        <v>33</v>
      </c>
      <c r="K41" s="5"/>
    </row>
    <row r="42" spans="2:12" x14ac:dyDescent="0.25">
      <c r="B42" s="12" t="s">
        <v>1</v>
      </c>
      <c r="C42" s="85" t="s">
        <v>45</v>
      </c>
      <c r="D42" s="85"/>
      <c r="E42" s="85"/>
      <c r="F42" s="85"/>
      <c r="G42" s="85"/>
      <c r="H42" s="85"/>
      <c r="I42" s="23">
        <v>0.2</v>
      </c>
      <c r="J42" s="17">
        <f>TRUNC(($J$33+$J$39)*$I$42,2)</f>
        <v>7.97</v>
      </c>
      <c r="K42" s="15"/>
    </row>
    <row r="43" spans="2:12" x14ac:dyDescent="0.25">
      <c r="B43" s="12" t="s">
        <v>2</v>
      </c>
      <c r="C43" s="85" t="s">
        <v>46</v>
      </c>
      <c r="D43" s="85"/>
      <c r="E43" s="85"/>
      <c r="F43" s="85"/>
      <c r="G43" s="85"/>
      <c r="H43" s="85"/>
      <c r="I43" s="23">
        <v>2.5000000000000001E-2</v>
      </c>
      <c r="J43" s="17">
        <f>TRUNC(($J$33+$J$39)*$I$43,2)</f>
        <v>0.99</v>
      </c>
      <c r="K43" s="15"/>
      <c r="L43" s="27"/>
    </row>
    <row r="44" spans="2:12" x14ac:dyDescent="0.25">
      <c r="B44" s="12" t="s">
        <v>3</v>
      </c>
      <c r="C44" s="85" t="s">
        <v>47</v>
      </c>
      <c r="D44" s="85"/>
      <c r="E44" s="85"/>
      <c r="F44" s="85"/>
      <c r="G44" s="85"/>
      <c r="H44" s="85"/>
      <c r="I44" s="23">
        <v>0.03</v>
      </c>
      <c r="J44" s="17">
        <f>TRUNC(($J$33+$J$39)*$I$44,2)</f>
        <v>1.19</v>
      </c>
      <c r="K44" s="15"/>
    </row>
    <row r="45" spans="2:12" x14ac:dyDescent="0.25">
      <c r="B45" s="12" t="s">
        <v>4</v>
      </c>
      <c r="C45" s="85" t="s">
        <v>48</v>
      </c>
      <c r="D45" s="85"/>
      <c r="E45" s="85"/>
      <c r="F45" s="85"/>
      <c r="G45" s="85"/>
      <c r="H45" s="85"/>
      <c r="I45" s="23">
        <v>1.4999999999999999E-2</v>
      </c>
      <c r="J45" s="17">
        <f>TRUNC(($J$33+$J$39)*$I$45,2)</f>
        <v>0.59</v>
      </c>
      <c r="K45" s="15"/>
    </row>
    <row r="46" spans="2:12" x14ac:dyDescent="0.25">
      <c r="B46" s="12" t="s">
        <v>11</v>
      </c>
      <c r="C46" s="85" t="s">
        <v>49</v>
      </c>
      <c r="D46" s="85"/>
      <c r="E46" s="85"/>
      <c r="F46" s="85"/>
      <c r="G46" s="85"/>
      <c r="H46" s="85"/>
      <c r="I46" s="23">
        <v>0.01</v>
      </c>
      <c r="J46" s="17">
        <f>TRUNC(($J$33+$J$39)*$I$46,2)</f>
        <v>0.39</v>
      </c>
      <c r="K46" s="15"/>
    </row>
    <row r="47" spans="2:12" x14ac:dyDescent="0.25">
      <c r="B47" s="12" t="s">
        <v>12</v>
      </c>
      <c r="C47" s="85" t="s">
        <v>50</v>
      </c>
      <c r="D47" s="85"/>
      <c r="E47" s="85"/>
      <c r="F47" s="85"/>
      <c r="G47" s="85"/>
      <c r="H47" s="85"/>
      <c r="I47" s="23">
        <v>6.0000000000000001E-3</v>
      </c>
      <c r="J47" s="17">
        <f>TRUNC(($J$33+$J$39)*$I$47,2)</f>
        <v>0.23</v>
      </c>
      <c r="K47" s="15"/>
    </row>
    <row r="48" spans="2:12" x14ac:dyDescent="0.25">
      <c r="B48" s="12" t="s">
        <v>13</v>
      </c>
      <c r="C48" s="85" t="s">
        <v>51</v>
      </c>
      <c r="D48" s="85"/>
      <c r="E48" s="85"/>
      <c r="F48" s="85"/>
      <c r="G48" s="85"/>
      <c r="H48" s="85"/>
      <c r="I48" s="23">
        <v>2E-3</v>
      </c>
      <c r="J48" s="17">
        <f>TRUNC(($J$33+$J$39)*$I$48,2)</f>
        <v>7.0000000000000007E-2</v>
      </c>
      <c r="K48" s="15"/>
    </row>
    <row r="49" spans="2:11" x14ac:dyDescent="0.25">
      <c r="B49" s="12" t="s">
        <v>14</v>
      </c>
      <c r="C49" s="85" t="s">
        <v>52</v>
      </c>
      <c r="D49" s="85"/>
      <c r="E49" s="85"/>
      <c r="F49" s="85"/>
      <c r="G49" s="85"/>
      <c r="H49" s="85"/>
      <c r="I49" s="23">
        <v>0.08</v>
      </c>
      <c r="J49" s="17">
        <f>TRUNC(($J$33+$J$39)*$I$49,2)</f>
        <v>3.19</v>
      </c>
      <c r="K49" s="15"/>
    </row>
    <row r="50" spans="2:11" x14ac:dyDescent="0.25">
      <c r="B50" s="93" t="s">
        <v>53</v>
      </c>
      <c r="C50" s="93"/>
      <c r="D50" s="93"/>
      <c r="E50" s="93"/>
      <c r="F50" s="93"/>
      <c r="G50" s="93"/>
      <c r="H50" s="93"/>
      <c r="I50" s="25">
        <f>SUM(I42:I49)</f>
        <v>0.36800000000000005</v>
      </c>
      <c r="J50" s="20">
        <f>SUM(J42:J49)</f>
        <v>14.62</v>
      </c>
      <c r="K50" s="21"/>
    </row>
    <row r="51" spans="2:11" x14ac:dyDescent="0.25">
      <c r="B51" s="102"/>
      <c r="C51" s="102"/>
      <c r="D51" s="102"/>
      <c r="E51" s="102"/>
      <c r="F51" s="102"/>
      <c r="G51" s="102"/>
      <c r="H51" s="102"/>
      <c r="I51" s="102"/>
      <c r="J51" s="103"/>
      <c r="K51" s="5"/>
    </row>
    <row r="52" spans="2:11" x14ac:dyDescent="0.25">
      <c r="B52" s="95" t="s">
        <v>54</v>
      </c>
      <c r="C52" s="95"/>
      <c r="D52" s="95"/>
      <c r="E52" s="95"/>
      <c r="F52" s="95"/>
      <c r="G52" s="95"/>
      <c r="H52" s="95"/>
      <c r="I52" s="29"/>
      <c r="J52" s="22" t="s">
        <v>33</v>
      </c>
      <c r="K52" s="5"/>
    </row>
    <row r="53" spans="2:11" ht="15.75" x14ac:dyDescent="0.25">
      <c r="B53" s="12" t="s">
        <v>1</v>
      </c>
      <c r="C53" s="98" t="s">
        <v>118</v>
      </c>
      <c r="D53" s="98"/>
      <c r="E53" s="98"/>
      <c r="F53" s="98"/>
      <c r="G53" s="98"/>
      <c r="H53" s="98"/>
      <c r="I53" s="3" t="s">
        <v>55</v>
      </c>
      <c r="J53" s="30">
        <v>0</v>
      </c>
      <c r="K53" s="31"/>
    </row>
    <row r="54" spans="2:11" x14ac:dyDescent="0.25">
      <c r="B54" s="12" t="s">
        <v>2</v>
      </c>
      <c r="C54" s="98" t="s">
        <v>124</v>
      </c>
      <c r="D54" s="98"/>
      <c r="E54" s="98"/>
      <c r="F54" s="98"/>
      <c r="G54" s="98"/>
      <c r="H54" s="98"/>
      <c r="I54" s="3" t="s">
        <v>55</v>
      </c>
      <c r="J54" s="30">
        <f>(35)*0.9</f>
        <v>31.5</v>
      </c>
      <c r="K54" s="2"/>
    </row>
    <row r="55" spans="2:11" ht="15.75" x14ac:dyDescent="0.25">
      <c r="B55" s="22" t="s">
        <v>3</v>
      </c>
      <c r="C55" s="120" t="s">
        <v>127</v>
      </c>
      <c r="D55" s="121"/>
      <c r="E55" s="121"/>
      <c r="F55" s="121"/>
      <c r="G55" s="121"/>
      <c r="H55" s="122"/>
      <c r="I55" s="62" t="s">
        <v>55</v>
      </c>
      <c r="J55" s="63">
        <v>0</v>
      </c>
      <c r="K55" s="31"/>
    </row>
    <row r="56" spans="2:11" ht="15.75" x14ac:dyDescent="0.25">
      <c r="B56" s="22" t="s">
        <v>4</v>
      </c>
      <c r="C56" s="123" t="s">
        <v>126</v>
      </c>
      <c r="D56" s="123"/>
      <c r="E56" s="123"/>
      <c r="F56" s="123"/>
      <c r="G56" s="123"/>
      <c r="H56" s="123"/>
      <c r="I56" s="62" t="s">
        <v>55</v>
      </c>
      <c r="J56" s="63">
        <v>0</v>
      </c>
      <c r="K56" s="31"/>
    </row>
    <row r="57" spans="2:11" x14ac:dyDescent="0.25">
      <c r="B57" s="22" t="s">
        <v>11</v>
      </c>
      <c r="C57" s="120" t="s">
        <v>56</v>
      </c>
      <c r="D57" s="121"/>
      <c r="E57" s="121"/>
      <c r="F57" s="121"/>
      <c r="G57" s="121"/>
      <c r="H57" s="122"/>
      <c r="I57" s="62" t="s">
        <v>55</v>
      </c>
      <c r="J57" s="63">
        <v>0</v>
      </c>
      <c r="K57" s="33"/>
    </row>
    <row r="58" spans="2:11" x14ac:dyDescent="0.25">
      <c r="B58" s="22" t="s">
        <v>12</v>
      </c>
      <c r="C58" s="123" t="s">
        <v>15</v>
      </c>
      <c r="D58" s="123"/>
      <c r="E58" s="123"/>
      <c r="F58" s="123"/>
      <c r="G58" s="123"/>
      <c r="H58" s="123"/>
      <c r="I58" s="62" t="s">
        <v>55</v>
      </c>
      <c r="J58" s="63">
        <v>0</v>
      </c>
      <c r="K58" s="33"/>
    </row>
    <row r="59" spans="2:11" x14ac:dyDescent="0.25">
      <c r="B59" s="93" t="s">
        <v>57</v>
      </c>
      <c r="C59" s="93"/>
      <c r="D59" s="93"/>
      <c r="E59" s="93"/>
      <c r="F59" s="93"/>
      <c r="G59" s="93"/>
      <c r="H59" s="93"/>
      <c r="I59" s="93"/>
      <c r="J59" s="20">
        <f>SUM(J53:J58)</f>
        <v>31.5</v>
      </c>
      <c r="K59" s="21"/>
    </row>
    <row r="60" spans="2:11" x14ac:dyDescent="0.25">
      <c r="B60" s="102"/>
      <c r="C60" s="102"/>
      <c r="D60" s="102"/>
      <c r="E60" s="102"/>
      <c r="F60" s="102"/>
      <c r="G60" s="102"/>
      <c r="H60" s="102"/>
      <c r="I60" s="102"/>
      <c r="J60" s="103"/>
      <c r="K60" s="5"/>
    </row>
    <row r="61" spans="2:11" x14ac:dyDescent="0.25">
      <c r="B61" s="106" t="s">
        <v>58</v>
      </c>
      <c r="C61" s="106"/>
      <c r="D61" s="106"/>
      <c r="E61" s="106"/>
      <c r="F61" s="106"/>
      <c r="G61" s="106"/>
      <c r="H61" s="106"/>
      <c r="I61" s="106"/>
      <c r="J61" s="106"/>
      <c r="K61" s="5"/>
    </row>
    <row r="62" spans="2:11" x14ac:dyDescent="0.25">
      <c r="B62" s="93" t="s">
        <v>59</v>
      </c>
      <c r="C62" s="93"/>
      <c r="D62" s="93"/>
      <c r="E62" s="93"/>
      <c r="F62" s="93"/>
      <c r="G62" s="93"/>
      <c r="H62" s="93"/>
      <c r="I62" s="93"/>
      <c r="J62" s="12" t="s">
        <v>33</v>
      </c>
      <c r="K62" s="5"/>
    </row>
    <row r="63" spans="2:11" x14ac:dyDescent="0.25">
      <c r="B63" s="12" t="s">
        <v>60</v>
      </c>
      <c r="C63" s="85" t="s">
        <v>61</v>
      </c>
      <c r="D63" s="85"/>
      <c r="E63" s="85"/>
      <c r="F63" s="85"/>
      <c r="G63" s="85"/>
      <c r="H63" s="85"/>
      <c r="I63" s="85"/>
      <c r="J63" s="17">
        <f>J39</f>
        <v>6.76</v>
      </c>
      <c r="K63" s="15"/>
    </row>
    <row r="64" spans="2:11" x14ac:dyDescent="0.25">
      <c r="B64" s="12" t="s">
        <v>62</v>
      </c>
      <c r="C64" s="85" t="s">
        <v>63</v>
      </c>
      <c r="D64" s="85"/>
      <c r="E64" s="85"/>
      <c r="F64" s="85"/>
      <c r="G64" s="85"/>
      <c r="H64" s="85"/>
      <c r="I64" s="85"/>
      <c r="J64" s="17">
        <f>J50</f>
        <v>14.62</v>
      </c>
      <c r="K64" s="15"/>
    </row>
    <row r="65" spans="2:11" x14ac:dyDescent="0.25">
      <c r="B65" s="12" t="s">
        <v>64</v>
      </c>
      <c r="C65" s="85" t="s">
        <v>16</v>
      </c>
      <c r="D65" s="85"/>
      <c r="E65" s="85"/>
      <c r="F65" s="85"/>
      <c r="G65" s="85"/>
      <c r="H65" s="85"/>
      <c r="I65" s="85"/>
      <c r="J65" s="17">
        <f>J59</f>
        <v>31.5</v>
      </c>
      <c r="K65" s="15"/>
    </row>
    <row r="66" spans="2:11" x14ac:dyDescent="0.25">
      <c r="B66" s="93" t="s">
        <v>65</v>
      </c>
      <c r="C66" s="93"/>
      <c r="D66" s="93"/>
      <c r="E66" s="93"/>
      <c r="F66" s="93"/>
      <c r="G66" s="93"/>
      <c r="H66" s="93"/>
      <c r="I66" s="93"/>
      <c r="J66" s="20">
        <f>SUM(J63:J65)</f>
        <v>52.879999999999995</v>
      </c>
      <c r="K66" s="21"/>
    </row>
    <row r="67" spans="2:11" x14ac:dyDescent="0.25">
      <c r="B67" s="104"/>
      <c r="C67" s="105"/>
      <c r="D67" s="105"/>
      <c r="E67" s="105"/>
      <c r="F67" s="105"/>
      <c r="G67" s="105"/>
      <c r="H67" s="105"/>
      <c r="I67" s="105"/>
      <c r="J67" s="105"/>
      <c r="K67" s="5"/>
    </row>
    <row r="68" spans="2:11" x14ac:dyDescent="0.25">
      <c r="B68" s="94" t="s">
        <v>66</v>
      </c>
      <c r="C68" s="94"/>
      <c r="D68" s="94"/>
      <c r="E68" s="94"/>
      <c r="F68" s="94"/>
      <c r="G68" s="94"/>
      <c r="H68" s="94"/>
      <c r="I68" s="94"/>
      <c r="J68" s="94"/>
      <c r="K68" s="5"/>
    </row>
    <row r="69" spans="2:11" x14ac:dyDescent="0.25">
      <c r="B69" s="12">
        <v>3</v>
      </c>
      <c r="C69" s="93" t="s">
        <v>67</v>
      </c>
      <c r="D69" s="93"/>
      <c r="E69" s="93"/>
      <c r="F69" s="93"/>
      <c r="G69" s="93"/>
      <c r="H69" s="93"/>
      <c r="I69" s="12" t="s">
        <v>18</v>
      </c>
      <c r="J69" s="12" t="s">
        <v>33</v>
      </c>
      <c r="K69" s="5"/>
    </row>
    <row r="70" spans="2:11" x14ac:dyDescent="0.25">
      <c r="B70" s="12" t="s">
        <v>1</v>
      </c>
      <c r="C70" s="85" t="s">
        <v>68</v>
      </c>
      <c r="D70" s="85"/>
      <c r="E70" s="85"/>
      <c r="F70" s="85"/>
      <c r="G70" s="85"/>
      <c r="H70" s="85"/>
      <c r="I70" s="23">
        <f>(1/12)*5%</f>
        <v>4.1666666666666666E-3</v>
      </c>
      <c r="J70" s="17">
        <f>TRUNC(I70*$J$33,2)</f>
        <v>0.13</v>
      </c>
      <c r="K70" s="15"/>
    </row>
    <row r="71" spans="2:11" x14ac:dyDescent="0.25">
      <c r="B71" s="12" t="s">
        <v>2</v>
      </c>
      <c r="C71" s="85" t="s">
        <v>69</v>
      </c>
      <c r="D71" s="85"/>
      <c r="E71" s="85"/>
      <c r="F71" s="85"/>
      <c r="G71" s="85"/>
      <c r="H71" s="85"/>
      <c r="I71" s="23">
        <f>I49*I70</f>
        <v>3.3333333333333332E-4</v>
      </c>
      <c r="J71" s="17">
        <f>TRUNC(I71*$J$33,2)</f>
        <v>0.01</v>
      </c>
      <c r="K71" s="15"/>
    </row>
    <row r="72" spans="2:11" x14ac:dyDescent="0.25">
      <c r="B72" s="12" t="s">
        <v>3</v>
      </c>
      <c r="C72" s="85" t="s">
        <v>70</v>
      </c>
      <c r="D72" s="85"/>
      <c r="E72" s="85"/>
      <c r="F72" s="85"/>
      <c r="G72" s="85"/>
      <c r="H72" s="85"/>
      <c r="I72" s="23">
        <f>((7/30)/12)</f>
        <v>1.9444444444444445E-2</v>
      </c>
      <c r="J72" s="17">
        <f t="shared" ref="J72:J73" si="0">TRUNC(I72*$J$33,2)</f>
        <v>0.64</v>
      </c>
      <c r="K72" s="15"/>
    </row>
    <row r="73" spans="2:11" x14ac:dyDescent="0.25">
      <c r="B73" s="12" t="s">
        <v>4</v>
      </c>
      <c r="C73" s="85" t="s">
        <v>71</v>
      </c>
      <c r="D73" s="85"/>
      <c r="E73" s="85"/>
      <c r="F73" s="85"/>
      <c r="G73" s="85"/>
      <c r="H73" s="85"/>
      <c r="I73" s="24">
        <f>I50*I72</f>
        <v>7.1555555555555565E-3</v>
      </c>
      <c r="J73" s="17">
        <f t="shared" si="0"/>
        <v>0.23</v>
      </c>
      <c r="K73" s="15"/>
    </row>
    <row r="74" spans="2:11" ht="21.75" customHeight="1" x14ac:dyDescent="0.25">
      <c r="B74" s="12" t="s">
        <v>11</v>
      </c>
      <c r="C74" s="107" t="s">
        <v>116</v>
      </c>
      <c r="D74" s="107"/>
      <c r="E74" s="107"/>
      <c r="F74" s="107"/>
      <c r="G74" s="107"/>
      <c r="H74" s="107"/>
      <c r="I74" s="23">
        <v>0.04</v>
      </c>
      <c r="J74" s="17">
        <f>TRUNC(I74*$J$33,2)</f>
        <v>1.32</v>
      </c>
      <c r="K74" s="15"/>
    </row>
    <row r="75" spans="2:11" x14ac:dyDescent="0.25">
      <c r="B75" s="93" t="s">
        <v>72</v>
      </c>
      <c r="C75" s="93"/>
      <c r="D75" s="93"/>
      <c r="E75" s="93"/>
      <c r="F75" s="93"/>
      <c r="G75" s="93"/>
      <c r="H75" s="93"/>
      <c r="I75" s="25">
        <f>SUM(I70:I74)</f>
        <v>7.1099999999999997E-2</v>
      </c>
      <c r="J75" s="20">
        <f>SUM(J70:J74)</f>
        <v>2.33</v>
      </c>
      <c r="K75" s="21"/>
    </row>
    <row r="76" spans="2:11" x14ac:dyDescent="0.25">
      <c r="B76" s="108"/>
      <c r="C76" s="109"/>
      <c r="D76" s="109"/>
      <c r="E76" s="109"/>
      <c r="F76" s="109"/>
      <c r="G76" s="109"/>
      <c r="H76" s="109"/>
      <c r="I76" s="109"/>
      <c r="J76" s="109"/>
      <c r="K76" s="5"/>
    </row>
    <row r="77" spans="2:11" x14ac:dyDescent="0.25">
      <c r="B77" s="94" t="s">
        <v>73</v>
      </c>
      <c r="C77" s="94"/>
      <c r="D77" s="94"/>
      <c r="E77" s="94"/>
      <c r="F77" s="94"/>
      <c r="G77" s="94"/>
      <c r="H77" s="94"/>
      <c r="I77" s="94"/>
      <c r="J77" s="94"/>
      <c r="K77" s="5"/>
    </row>
    <row r="78" spans="2:11" x14ac:dyDescent="0.25">
      <c r="B78" s="93" t="s">
        <v>74</v>
      </c>
      <c r="C78" s="93"/>
      <c r="D78" s="93"/>
      <c r="E78" s="93"/>
      <c r="F78" s="93"/>
      <c r="G78" s="93"/>
      <c r="H78" s="93"/>
      <c r="I78" s="12" t="s">
        <v>18</v>
      </c>
      <c r="J78" s="12" t="s">
        <v>33</v>
      </c>
      <c r="K78" s="5"/>
    </row>
    <row r="79" spans="2:11" x14ac:dyDescent="0.25">
      <c r="B79" s="12" t="s">
        <v>1</v>
      </c>
      <c r="C79" s="85" t="s">
        <v>75</v>
      </c>
      <c r="D79" s="85"/>
      <c r="E79" s="85"/>
      <c r="F79" s="85"/>
      <c r="G79" s="85"/>
      <c r="H79" s="85"/>
      <c r="I79" s="23">
        <f>(1/12/12)+(1/12/12)+(1/12/12/3)</f>
        <v>1.6203703703703703E-2</v>
      </c>
      <c r="J79" s="17">
        <f>TRUNC(($J$33)*I79,2)</f>
        <v>0.53</v>
      </c>
      <c r="K79" s="15"/>
    </row>
    <row r="80" spans="2:11" x14ac:dyDescent="0.25">
      <c r="B80" s="12" t="s">
        <v>2</v>
      </c>
      <c r="C80" s="85" t="s">
        <v>76</v>
      </c>
      <c r="D80" s="85"/>
      <c r="E80" s="85"/>
      <c r="F80" s="85"/>
      <c r="G80" s="85"/>
      <c r="H80" s="85"/>
      <c r="I80" s="23">
        <f>((1/30))/12</f>
        <v>2.7777777777777779E-3</v>
      </c>
      <c r="J80" s="17">
        <f t="shared" ref="J80:J84" si="1">TRUNC(($J$33)*I80,2)</f>
        <v>0.09</v>
      </c>
      <c r="K80" s="15"/>
    </row>
    <row r="81" spans="2:11" x14ac:dyDescent="0.25">
      <c r="B81" s="12" t="s">
        <v>3</v>
      </c>
      <c r="C81" s="85" t="s">
        <v>77</v>
      </c>
      <c r="D81" s="85"/>
      <c r="E81" s="85"/>
      <c r="F81" s="85"/>
      <c r="G81" s="85"/>
      <c r="H81" s="85"/>
      <c r="I81" s="23">
        <f>((5/30)/12)*1.5%</f>
        <v>2.0833333333333332E-4</v>
      </c>
      <c r="J81" s="17">
        <f t="shared" si="1"/>
        <v>0</v>
      </c>
      <c r="K81" s="15"/>
    </row>
    <row r="82" spans="2:11" x14ac:dyDescent="0.25">
      <c r="B82" s="12" t="s">
        <v>4</v>
      </c>
      <c r="C82" s="85" t="s">
        <v>78</v>
      </c>
      <c r="D82" s="85"/>
      <c r="E82" s="85"/>
      <c r="F82" s="85"/>
      <c r="G82" s="85"/>
      <c r="H82" s="85"/>
      <c r="I82" s="23">
        <f>((15/30)/12)*8%</f>
        <v>3.3333333333333331E-3</v>
      </c>
      <c r="J82" s="17">
        <f t="shared" si="1"/>
        <v>0.11</v>
      </c>
      <c r="K82" s="15"/>
    </row>
    <row r="83" spans="2:11" x14ac:dyDescent="0.25">
      <c r="B83" s="12" t="s">
        <v>11</v>
      </c>
      <c r="C83" s="85" t="s">
        <v>79</v>
      </c>
      <c r="D83" s="85"/>
      <c r="E83" s="85"/>
      <c r="F83" s="85"/>
      <c r="G83" s="85"/>
      <c r="H83" s="85"/>
      <c r="I83" s="23">
        <f>(((4*8.33%)+(4*2.78%))/12)*2%</f>
        <v>7.4066666666666671E-4</v>
      </c>
      <c r="J83" s="17">
        <f t="shared" si="1"/>
        <v>0.02</v>
      </c>
      <c r="K83" s="15"/>
    </row>
    <row r="84" spans="2:11" x14ac:dyDescent="0.25">
      <c r="B84" s="12" t="s">
        <v>12</v>
      </c>
      <c r="C84" s="85" t="s">
        <v>80</v>
      </c>
      <c r="D84" s="85"/>
      <c r="E84" s="85"/>
      <c r="F84" s="85"/>
      <c r="G84" s="85"/>
      <c r="H84" s="85"/>
      <c r="I84" s="23">
        <v>0</v>
      </c>
      <c r="J84" s="17">
        <f t="shared" si="1"/>
        <v>0</v>
      </c>
      <c r="K84" s="15"/>
    </row>
    <row r="85" spans="2:11" x14ac:dyDescent="0.25">
      <c r="B85" s="93" t="s">
        <v>81</v>
      </c>
      <c r="C85" s="93"/>
      <c r="D85" s="93"/>
      <c r="E85" s="93"/>
      <c r="F85" s="93"/>
      <c r="G85" s="93"/>
      <c r="H85" s="93"/>
      <c r="I85" s="25">
        <f>SUM(I79:I84)</f>
        <v>2.3263814814814817E-2</v>
      </c>
      <c r="J85" s="20">
        <f>SUM(J79:J84)</f>
        <v>0.75</v>
      </c>
      <c r="K85" s="21"/>
    </row>
    <row r="86" spans="2:11" x14ac:dyDescent="0.25">
      <c r="B86" s="112"/>
      <c r="C86" s="113"/>
      <c r="D86" s="113"/>
      <c r="E86" s="113"/>
      <c r="F86" s="113"/>
      <c r="G86" s="113"/>
      <c r="H86" s="113"/>
      <c r="I86" s="113"/>
      <c r="J86" s="113"/>
      <c r="K86" s="5"/>
    </row>
    <row r="87" spans="2:11" x14ac:dyDescent="0.25">
      <c r="B87" s="93" t="s">
        <v>82</v>
      </c>
      <c r="C87" s="93"/>
      <c r="D87" s="93"/>
      <c r="E87" s="93"/>
      <c r="F87" s="93"/>
      <c r="G87" s="93"/>
      <c r="H87" s="93"/>
      <c r="I87" s="12" t="s">
        <v>18</v>
      </c>
      <c r="J87" s="12" t="s">
        <v>33</v>
      </c>
      <c r="K87" s="5"/>
    </row>
    <row r="88" spans="2:11" x14ac:dyDescent="0.25">
      <c r="B88" s="12" t="s">
        <v>1</v>
      </c>
      <c r="C88" s="107" t="s">
        <v>83</v>
      </c>
      <c r="D88" s="85"/>
      <c r="E88" s="85"/>
      <c r="F88" s="85"/>
      <c r="G88" s="85"/>
      <c r="H88" s="85"/>
      <c r="I88" s="23">
        <v>0</v>
      </c>
      <c r="J88" s="17">
        <v>0</v>
      </c>
      <c r="K88" s="15"/>
    </row>
    <row r="89" spans="2:11" x14ac:dyDescent="0.25">
      <c r="B89" s="93" t="s">
        <v>84</v>
      </c>
      <c r="C89" s="93"/>
      <c r="D89" s="93"/>
      <c r="E89" s="93"/>
      <c r="F89" s="93"/>
      <c r="G89" s="93"/>
      <c r="H89" s="93"/>
      <c r="I89" s="25">
        <v>0</v>
      </c>
      <c r="J89" s="20">
        <v>0</v>
      </c>
      <c r="K89" s="21"/>
    </row>
    <row r="90" spans="2:11" x14ac:dyDescent="0.25">
      <c r="B90" s="110"/>
      <c r="C90" s="111"/>
      <c r="D90" s="111"/>
      <c r="E90" s="111"/>
      <c r="F90" s="111"/>
      <c r="G90" s="111"/>
      <c r="H90" s="111"/>
      <c r="I90" s="111"/>
      <c r="J90" s="111"/>
      <c r="K90" s="5"/>
    </row>
    <row r="91" spans="2:11" x14ac:dyDescent="0.25">
      <c r="B91" s="88" t="s">
        <v>85</v>
      </c>
      <c r="C91" s="88"/>
      <c r="D91" s="88"/>
      <c r="E91" s="88"/>
      <c r="F91" s="88"/>
      <c r="G91" s="88"/>
      <c r="H91" s="88"/>
      <c r="I91" s="88"/>
      <c r="J91" s="88"/>
      <c r="K91" s="5"/>
    </row>
    <row r="92" spans="2:11" x14ac:dyDescent="0.25">
      <c r="B92" s="93" t="s">
        <v>86</v>
      </c>
      <c r="C92" s="93"/>
      <c r="D92" s="93"/>
      <c r="E92" s="93"/>
      <c r="F92" s="93"/>
      <c r="G92" s="93"/>
      <c r="H92" s="93"/>
      <c r="I92" s="93"/>
      <c r="J92" s="12" t="s">
        <v>33</v>
      </c>
      <c r="K92" s="5"/>
    </row>
    <row r="93" spans="2:11" x14ac:dyDescent="0.25">
      <c r="B93" s="12" t="s">
        <v>17</v>
      </c>
      <c r="C93" s="85" t="s">
        <v>87</v>
      </c>
      <c r="D93" s="85"/>
      <c r="E93" s="85"/>
      <c r="F93" s="85"/>
      <c r="G93" s="85"/>
      <c r="H93" s="85"/>
      <c r="I93" s="85"/>
      <c r="J93" s="17">
        <f>J85</f>
        <v>0.75</v>
      </c>
      <c r="K93" s="15"/>
    </row>
    <row r="94" spans="2:11" x14ac:dyDescent="0.25">
      <c r="B94" s="12" t="s">
        <v>19</v>
      </c>
      <c r="C94" s="85" t="s">
        <v>88</v>
      </c>
      <c r="D94" s="85"/>
      <c r="E94" s="85"/>
      <c r="F94" s="85"/>
      <c r="G94" s="85"/>
      <c r="H94" s="85"/>
      <c r="I94" s="85"/>
      <c r="J94" s="17">
        <f>J89</f>
        <v>0</v>
      </c>
      <c r="K94" s="15"/>
    </row>
    <row r="95" spans="2:11" x14ac:dyDescent="0.25">
      <c r="B95" s="93" t="s">
        <v>89</v>
      </c>
      <c r="C95" s="93"/>
      <c r="D95" s="93"/>
      <c r="E95" s="93"/>
      <c r="F95" s="93"/>
      <c r="G95" s="93"/>
      <c r="H95" s="93"/>
      <c r="I95" s="93"/>
      <c r="J95" s="20">
        <f>SUM(J93:J94)</f>
        <v>0.75</v>
      </c>
      <c r="K95" s="21"/>
    </row>
    <row r="96" spans="2:11" x14ac:dyDescent="0.25">
      <c r="B96" s="104"/>
      <c r="C96" s="105"/>
      <c r="D96" s="105"/>
      <c r="E96" s="105"/>
      <c r="F96" s="105"/>
      <c r="G96" s="105"/>
      <c r="H96" s="105"/>
      <c r="I96" s="105"/>
      <c r="J96" s="105"/>
      <c r="K96" s="5"/>
    </row>
    <row r="97" spans="2:11" x14ac:dyDescent="0.25">
      <c r="B97" s="94" t="s">
        <v>90</v>
      </c>
      <c r="C97" s="94"/>
      <c r="D97" s="94"/>
      <c r="E97" s="94"/>
      <c r="F97" s="94"/>
      <c r="G97" s="94"/>
      <c r="H97" s="94"/>
      <c r="I97" s="94"/>
      <c r="J97" s="94"/>
      <c r="K97" s="5"/>
    </row>
    <row r="98" spans="2:11" x14ac:dyDescent="0.25">
      <c r="B98" s="12">
        <v>5</v>
      </c>
      <c r="C98" s="93" t="s">
        <v>91</v>
      </c>
      <c r="D98" s="93"/>
      <c r="E98" s="93"/>
      <c r="F98" s="93"/>
      <c r="G98" s="93"/>
      <c r="H98" s="93"/>
      <c r="I98" s="12"/>
      <c r="J98" s="12" t="s">
        <v>33</v>
      </c>
      <c r="K98" s="5"/>
    </row>
    <row r="99" spans="2:11" x14ac:dyDescent="0.25">
      <c r="B99" s="12" t="s">
        <v>1</v>
      </c>
      <c r="C99" s="98" t="s">
        <v>125</v>
      </c>
      <c r="D99" s="98"/>
      <c r="E99" s="98"/>
      <c r="F99" s="98"/>
      <c r="G99" s="98"/>
      <c r="H99" s="98"/>
      <c r="I99" s="23"/>
      <c r="J99" s="17"/>
      <c r="K99" s="15"/>
    </row>
    <row r="100" spans="2:11" x14ac:dyDescent="0.25">
      <c r="B100" s="12" t="s">
        <v>2</v>
      </c>
      <c r="C100" s="98" t="s">
        <v>122</v>
      </c>
      <c r="D100" s="98"/>
      <c r="E100" s="98"/>
      <c r="F100" s="98"/>
      <c r="G100" s="98"/>
      <c r="H100" s="98"/>
      <c r="I100" s="23"/>
      <c r="J100" s="17"/>
      <c r="K100" s="15"/>
    </row>
    <row r="101" spans="2:11" x14ac:dyDescent="0.25">
      <c r="B101" s="28" t="s">
        <v>3</v>
      </c>
      <c r="C101" s="98" t="s">
        <v>92</v>
      </c>
      <c r="D101" s="98"/>
      <c r="E101" s="98"/>
      <c r="F101" s="98"/>
      <c r="G101" s="98"/>
      <c r="H101" s="98"/>
      <c r="I101" s="3" t="s">
        <v>55</v>
      </c>
      <c r="J101" s="17">
        <v>0</v>
      </c>
      <c r="K101" s="15"/>
    </row>
    <row r="102" spans="2:11" x14ac:dyDescent="0.25">
      <c r="B102" s="28" t="s">
        <v>4</v>
      </c>
      <c r="C102" s="98" t="s">
        <v>15</v>
      </c>
      <c r="D102" s="98"/>
      <c r="E102" s="98"/>
      <c r="F102" s="98"/>
      <c r="G102" s="98"/>
      <c r="H102" s="98"/>
      <c r="I102" s="3" t="s">
        <v>55</v>
      </c>
      <c r="J102" s="17">
        <v>0</v>
      </c>
      <c r="K102" s="15"/>
    </row>
    <row r="103" spans="2:11" x14ac:dyDescent="0.25">
      <c r="B103" s="93" t="s">
        <v>93</v>
      </c>
      <c r="C103" s="93"/>
      <c r="D103" s="93"/>
      <c r="E103" s="93"/>
      <c r="F103" s="93"/>
      <c r="G103" s="93"/>
      <c r="H103" s="93"/>
      <c r="I103" s="25" t="s">
        <v>55</v>
      </c>
      <c r="J103" s="20">
        <f>SUM(J99:J102)</f>
        <v>0</v>
      </c>
      <c r="K103" s="21"/>
    </row>
    <row r="104" spans="2:11" x14ac:dyDescent="0.25">
      <c r="B104" s="104"/>
      <c r="C104" s="105"/>
      <c r="D104" s="105"/>
      <c r="E104" s="105"/>
      <c r="F104" s="105"/>
      <c r="G104" s="105"/>
      <c r="H104" s="105"/>
      <c r="I104" s="105"/>
      <c r="J104" s="105"/>
      <c r="K104" s="5"/>
    </row>
    <row r="105" spans="2:11" x14ac:dyDescent="0.25">
      <c r="B105" s="94" t="s">
        <v>94</v>
      </c>
      <c r="C105" s="94"/>
      <c r="D105" s="94"/>
      <c r="E105" s="94"/>
      <c r="F105" s="94"/>
      <c r="G105" s="94"/>
      <c r="H105" s="94"/>
      <c r="I105" s="94"/>
      <c r="J105" s="94"/>
      <c r="K105" s="5"/>
    </row>
    <row r="106" spans="2:11" x14ac:dyDescent="0.25">
      <c r="B106" s="12">
        <v>6</v>
      </c>
      <c r="C106" s="93" t="s">
        <v>95</v>
      </c>
      <c r="D106" s="93"/>
      <c r="E106" s="93"/>
      <c r="F106" s="93"/>
      <c r="G106" s="93"/>
      <c r="H106" s="93"/>
      <c r="I106" s="12" t="s">
        <v>18</v>
      </c>
      <c r="J106" s="12" t="s">
        <v>33</v>
      </c>
      <c r="K106" s="5"/>
    </row>
    <row r="107" spans="2:11" x14ac:dyDescent="0.25">
      <c r="B107" s="12" t="s">
        <v>1</v>
      </c>
      <c r="C107" s="85" t="s">
        <v>96</v>
      </c>
      <c r="D107" s="85"/>
      <c r="E107" s="85"/>
      <c r="F107" s="85"/>
      <c r="G107" s="85"/>
      <c r="H107" s="85"/>
      <c r="I107" s="61">
        <v>0.1</v>
      </c>
      <c r="J107" s="17">
        <f>TRUNC(((J131)*I107),2)</f>
        <v>8.9</v>
      </c>
      <c r="K107" s="15"/>
    </row>
    <row r="108" spans="2:11" x14ac:dyDescent="0.25">
      <c r="B108" s="12" t="s">
        <v>2</v>
      </c>
      <c r="C108" s="85" t="s">
        <v>97</v>
      </c>
      <c r="D108" s="85"/>
      <c r="E108" s="85"/>
      <c r="F108" s="85"/>
      <c r="G108" s="85"/>
      <c r="H108" s="85"/>
      <c r="I108" s="61">
        <v>0.1</v>
      </c>
      <c r="J108" s="17">
        <f>TRUNC(((J131+J107)*I108),2)</f>
        <v>9.7899999999999991</v>
      </c>
      <c r="K108" s="15"/>
    </row>
    <row r="109" spans="2:11" x14ac:dyDescent="0.25">
      <c r="B109" s="12" t="s">
        <v>3</v>
      </c>
      <c r="C109" s="116" t="s">
        <v>98</v>
      </c>
      <c r="D109" s="116"/>
      <c r="E109" s="116"/>
      <c r="F109" s="116"/>
      <c r="G109" s="116"/>
      <c r="H109" s="116"/>
      <c r="I109" s="18"/>
      <c r="J109" s="35"/>
      <c r="K109" s="36"/>
    </row>
    <row r="110" spans="2:11" x14ac:dyDescent="0.25">
      <c r="B110" s="12" t="s">
        <v>99</v>
      </c>
      <c r="C110" s="85" t="s">
        <v>100</v>
      </c>
      <c r="D110" s="85"/>
      <c r="E110" s="85"/>
      <c r="F110" s="85"/>
      <c r="G110" s="85"/>
      <c r="H110" s="85"/>
      <c r="I110" s="37">
        <v>6.4999999999999997E-3</v>
      </c>
      <c r="J110" s="17">
        <f>TRUNC(I110*((J131+J107+J108)/(1-I115)),2)</f>
        <v>0.76</v>
      </c>
      <c r="K110" s="15"/>
    </row>
    <row r="111" spans="2:11" x14ac:dyDescent="0.25">
      <c r="B111" s="12" t="s">
        <v>101</v>
      </c>
      <c r="C111" s="85" t="s">
        <v>102</v>
      </c>
      <c r="D111" s="85"/>
      <c r="E111" s="85"/>
      <c r="F111" s="85"/>
      <c r="G111" s="85"/>
      <c r="H111" s="85"/>
      <c r="I111" s="37">
        <v>0.03</v>
      </c>
      <c r="J111" s="17">
        <f>TRUNC(I111*(J131+J107+J108)/(1-I115),2)</f>
        <v>3.53</v>
      </c>
      <c r="K111" s="15"/>
    </row>
    <row r="112" spans="2:11" x14ac:dyDescent="0.25">
      <c r="B112" s="12" t="s">
        <v>103</v>
      </c>
      <c r="C112" s="85" t="s">
        <v>123</v>
      </c>
      <c r="D112" s="85"/>
      <c r="E112" s="85"/>
      <c r="F112" s="85"/>
      <c r="G112" s="85"/>
      <c r="H112" s="85"/>
      <c r="I112" s="37">
        <v>0.05</v>
      </c>
      <c r="J112" s="17">
        <f>TRUNC(I112*(J131+J107+J108)/(1-I115),2)</f>
        <v>5.89</v>
      </c>
      <c r="K112" s="15"/>
    </row>
    <row r="113" spans="2:13" x14ac:dyDescent="0.25">
      <c r="B113" s="93" t="s">
        <v>104</v>
      </c>
      <c r="C113" s="93"/>
      <c r="D113" s="93"/>
      <c r="E113" s="93"/>
      <c r="F113" s="93"/>
      <c r="G113" s="93"/>
      <c r="H113" s="93"/>
      <c r="I113" s="37">
        <f>SUM(I107:I112)</f>
        <v>0.28650000000000003</v>
      </c>
      <c r="J113" s="20">
        <f>SUM(J107:J112)</f>
        <v>28.87</v>
      </c>
      <c r="K113" s="21"/>
    </row>
    <row r="114" spans="2:13" x14ac:dyDescent="0.25">
      <c r="B114" s="4"/>
      <c r="C114" s="114"/>
      <c r="D114" s="114"/>
      <c r="E114" s="114"/>
      <c r="F114" s="114"/>
      <c r="G114" s="114"/>
      <c r="H114" s="114"/>
      <c r="I114" s="114"/>
      <c r="J114" s="114"/>
      <c r="K114" s="9"/>
    </row>
    <row r="115" spans="2:13" x14ac:dyDescent="0.25">
      <c r="B115" s="38" t="s">
        <v>105</v>
      </c>
      <c r="C115" s="115" t="s">
        <v>106</v>
      </c>
      <c r="D115" s="115"/>
      <c r="E115" s="115"/>
      <c r="F115" s="115"/>
      <c r="G115" s="115"/>
      <c r="H115" s="115"/>
      <c r="I115" s="39">
        <f>I110+I111+I112</f>
        <v>8.6499999999999994E-2</v>
      </c>
      <c r="J115" s="40"/>
      <c r="K115" s="21"/>
    </row>
    <row r="116" spans="2:13" x14ac:dyDescent="0.25">
      <c r="B116" s="41"/>
      <c r="C116" s="84">
        <v>100</v>
      </c>
      <c r="D116" s="84"/>
      <c r="E116" s="84"/>
      <c r="F116" s="84"/>
      <c r="G116" s="84"/>
      <c r="H116" s="84"/>
      <c r="I116" s="42"/>
      <c r="J116" s="64"/>
      <c r="K116" s="21"/>
    </row>
    <row r="117" spans="2:13" x14ac:dyDescent="0.25">
      <c r="B117" s="44"/>
      <c r="C117" s="8"/>
      <c r="D117" s="8"/>
      <c r="E117" s="8"/>
      <c r="F117" s="8"/>
      <c r="G117" s="8"/>
      <c r="H117" s="8"/>
      <c r="I117" s="42"/>
      <c r="J117" s="64"/>
      <c r="K117" s="21"/>
    </row>
    <row r="118" spans="2:13" x14ac:dyDescent="0.25">
      <c r="B118" s="41" t="s">
        <v>107</v>
      </c>
      <c r="C118" s="84" t="s">
        <v>108</v>
      </c>
      <c r="D118" s="84"/>
      <c r="E118" s="84"/>
      <c r="F118" s="84"/>
      <c r="G118" s="84"/>
      <c r="H118" s="84"/>
      <c r="I118" s="42"/>
      <c r="J118" s="64">
        <f>J33+J66+J75+J95+J103+J107+J108</f>
        <v>107.78636363636363</v>
      </c>
      <c r="K118" s="21"/>
    </row>
    <row r="119" spans="2:13" x14ac:dyDescent="0.25">
      <c r="B119" s="41"/>
      <c r="C119" s="8"/>
      <c r="D119" s="8"/>
      <c r="E119" s="8"/>
      <c r="F119" s="8"/>
      <c r="G119" s="8"/>
      <c r="H119" s="8"/>
      <c r="I119" s="42"/>
      <c r="J119" s="64"/>
      <c r="K119" s="21"/>
    </row>
    <row r="120" spans="2:13" x14ac:dyDescent="0.25">
      <c r="B120" s="41" t="s">
        <v>109</v>
      </c>
      <c r="C120" s="84" t="s">
        <v>110</v>
      </c>
      <c r="D120" s="84"/>
      <c r="E120" s="84"/>
      <c r="F120" s="84"/>
      <c r="G120" s="84"/>
      <c r="H120" s="84"/>
      <c r="I120" s="42"/>
      <c r="J120" s="64">
        <f>TRUNC(J118/(1-I115),2)</f>
        <v>117.99</v>
      </c>
      <c r="K120" s="21"/>
    </row>
    <row r="121" spans="2:13" x14ac:dyDescent="0.25">
      <c r="B121" s="41"/>
      <c r="C121" s="8"/>
      <c r="D121" s="8"/>
      <c r="E121" s="8"/>
      <c r="F121" s="8"/>
      <c r="G121" s="8"/>
      <c r="H121" s="8"/>
      <c r="I121" s="42"/>
      <c r="J121" s="64"/>
      <c r="K121" s="21"/>
    </row>
    <row r="122" spans="2:13" x14ac:dyDescent="0.25">
      <c r="B122" s="45"/>
      <c r="C122" s="118" t="s">
        <v>111</v>
      </c>
      <c r="D122" s="118"/>
      <c r="E122" s="118"/>
      <c r="F122" s="118"/>
      <c r="G122" s="118"/>
      <c r="H122" s="118"/>
      <c r="I122" s="46"/>
      <c r="J122" s="65">
        <f>J120-J118</f>
        <v>10.203636363636363</v>
      </c>
      <c r="K122" s="21"/>
    </row>
    <row r="123" spans="2:13" x14ac:dyDescent="0.25">
      <c r="B123" s="4"/>
      <c r="C123" s="4"/>
      <c r="D123" s="4"/>
      <c r="E123" s="4"/>
      <c r="F123" s="4"/>
      <c r="G123" s="4"/>
      <c r="H123" s="4"/>
      <c r="I123" s="4"/>
      <c r="J123" s="21"/>
      <c r="K123" s="21"/>
    </row>
    <row r="124" spans="2:13" x14ac:dyDescent="0.25">
      <c r="B124" s="88" t="s">
        <v>112</v>
      </c>
      <c r="C124" s="88"/>
      <c r="D124" s="88"/>
      <c r="E124" s="88"/>
      <c r="F124" s="88"/>
      <c r="G124" s="88"/>
      <c r="H124" s="88"/>
      <c r="I124" s="88"/>
      <c r="J124" s="88"/>
      <c r="K124" s="5"/>
      <c r="M124" s="48"/>
    </row>
    <row r="125" spans="2:13" x14ac:dyDescent="0.25">
      <c r="B125" s="93" t="s">
        <v>113</v>
      </c>
      <c r="C125" s="93"/>
      <c r="D125" s="93"/>
      <c r="E125" s="93"/>
      <c r="F125" s="93"/>
      <c r="G125" s="93"/>
      <c r="H125" s="93"/>
      <c r="I125" s="93"/>
      <c r="J125" s="12" t="s">
        <v>33</v>
      </c>
      <c r="K125" s="5"/>
    </row>
    <row r="126" spans="2:13" x14ac:dyDescent="0.25">
      <c r="B126" s="3" t="s">
        <v>1</v>
      </c>
      <c r="C126" s="85" t="s">
        <v>31</v>
      </c>
      <c r="D126" s="85"/>
      <c r="E126" s="85"/>
      <c r="F126" s="85"/>
      <c r="G126" s="85"/>
      <c r="H126" s="85"/>
      <c r="I126" s="85"/>
      <c r="J126" s="17">
        <f>J33</f>
        <v>33.136363636363633</v>
      </c>
      <c r="K126" s="15"/>
    </row>
    <row r="127" spans="2:13" x14ac:dyDescent="0.25">
      <c r="B127" s="3" t="s">
        <v>2</v>
      </c>
      <c r="C127" s="85" t="s">
        <v>39</v>
      </c>
      <c r="D127" s="85"/>
      <c r="E127" s="85"/>
      <c r="F127" s="85"/>
      <c r="G127" s="85"/>
      <c r="H127" s="85"/>
      <c r="I127" s="85"/>
      <c r="J127" s="17">
        <f>J66</f>
        <v>52.879999999999995</v>
      </c>
      <c r="K127" s="15"/>
    </row>
    <row r="128" spans="2:13" x14ac:dyDescent="0.25">
      <c r="B128" s="3" t="s">
        <v>3</v>
      </c>
      <c r="C128" s="85" t="s">
        <v>66</v>
      </c>
      <c r="D128" s="85"/>
      <c r="E128" s="85"/>
      <c r="F128" s="85"/>
      <c r="G128" s="85"/>
      <c r="H128" s="85"/>
      <c r="I128" s="85"/>
      <c r="J128" s="17">
        <f>J75</f>
        <v>2.33</v>
      </c>
      <c r="K128" s="15"/>
    </row>
    <row r="129" spans="2:12" x14ac:dyDescent="0.25">
      <c r="B129" s="3" t="s">
        <v>4</v>
      </c>
      <c r="C129" s="85" t="s">
        <v>73</v>
      </c>
      <c r="D129" s="85"/>
      <c r="E129" s="85"/>
      <c r="F129" s="85"/>
      <c r="G129" s="85"/>
      <c r="H129" s="85"/>
      <c r="I129" s="85"/>
      <c r="J129" s="17">
        <f>J95</f>
        <v>0.75</v>
      </c>
      <c r="K129" s="15"/>
    </row>
    <row r="130" spans="2:12" x14ac:dyDescent="0.25">
      <c r="B130" s="3" t="s">
        <v>11</v>
      </c>
      <c r="C130" s="85" t="s">
        <v>90</v>
      </c>
      <c r="D130" s="85"/>
      <c r="E130" s="85"/>
      <c r="F130" s="85"/>
      <c r="G130" s="85"/>
      <c r="H130" s="85"/>
      <c r="I130" s="85"/>
      <c r="J130" s="17">
        <f>J103</f>
        <v>0</v>
      </c>
      <c r="K130" s="15"/>
    </row>
    <row r="131" spans="2:12" x14ac:dyDescent="0.25">
      <c r="B131" s="12"/>
      <c r="C131" s="93" t="s">
        <v>114</v>
      </c>
      <c r="D131" s="93"/>
      <c r="E131" s="93"/>
      <c r="F131" s="93"/>
      <c r="G131" s="93"/>
      <c r="H131" s="93"/>
      <c r="I131" s="93"/>
      <c r="J131" s="20">
        <f>SUM(J126:J130)</f>
        <v>89.09636363636362</v>
      </c>
      <c r="K131" s="21"/>
    </row>
    <row r="132" spans="2:12" x14ac:dyDescent="0.25">
      <c r="B132" s="3" t="s">
        <v>12</v>
      </c>
      <c r="C132" s="85" t="s">
        <v>94</v>
      </c>
      <c r="D132" s="85"/>
      <c r="E132" s="85"/>
      <c r="F132" s="85"/>
      <c r="G132" s="85"/>
      <c r="H132" s="85"/>
      <c r="I132" s="85"/>
      <c r="J132" s="17">
        <f>J113</f>
        <v>28.87</v>
      </c>
      <c r="K132" s="15"/>
    </row>
    <row r="133" spans="2:12" ht="18" x14ac:dyDescent="0.25">
      <c r="B133" s="117" t="s">
        <v>115</v>
      </c>
      <c r="C133" s="117"/>
      <c r="D133" s="117"/>
      <c r="E133" s="117"/>
      <c r="F133" s="117"/>
      <c r="G133" s="117"/>
      <c r="H133" s="117"/>
      <c r="I133" s="117"/>
      <c r="J133" s="49">
        <f>TRUNC(J131+J132,2)</f>
        <v>117.96</v>
      </c>
      <c r="L133" s="76"/>
    </row>
    <row r="134" spans="2:12" ht="15.75" x14ac:dyDescent="0.25">
      <c r="B134" s="66"/>
      <c r="C134" s="119" t="s">
        <v>129</v>
      </c>
      <c r="D134" s="119"/>
      <c r="E134" s="119"/>
      <c r="F134" s="119"/>
      <c r="G134" s="119"/>
      <c r="H134" s="119"/>
      <c r="I134" s="119"/>
      <c r="J134" s="67"/>
      <c r="K134" s="15"/>
    </row>
    <row r="135" spans="2:12" ht="18" x14ac:dyDescent="0.25">
      <c r="B135" s="68"/>
      <c r="C135" s="68"/>
      <c r="D135" s="68"/>
      <c r="E135" s="68"/>
      <c r="F135" s="68"/>
      <c r="G135" s="68"/>
      <c r="H135" s="68"/>
      <c r="I135" s="68"/>
      <c r="J135" s="69"/>
      <c r="K135" s="53"/>
      <c r="L135" s="50"/>
    </row>
    <row r="136" spans="2:12" ht="15.75" x14ac:dyDescent="0.25">
      <c r="B136" s="70"/>
      <c r="C136" s="71"/>
      <c r="D136" s="68"/>
      <c r="E136" s="68"/>
      <c r="F136" s="68"/>
      <c r="G136" s="68"/>
      <c r="H136" s="68"/>
      <c r="I136" s="68"/>
      <c r="J136" s="72"/>
      <c r="K136" s="53"/>
    </row>
    <row r="137" spans="2:12" x14ac:dyDescent="0.25">
      <c r="B137" s="56"/>
      <c r="C137" s="56"/>
      <c r="D137" s="57"/>
    </row>
    <row r="138" spans="2:12" x14ac:dyDescent="0.25">
      <c r="B138" s="60"/>
      <c r="C138" s="53"/>
      <c r="D138" s="53"/>
    </row>
    <row r="139" spans="2:12" x14ac:dyDescent="0.25">
      <c r="B139" s="60"/>
      <c r="C139" s="53"/>
      <c r="D139" s="53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8908-F7CD-4E1E-A499-ABF6F7308B57}">
  <sheetPr>
    <tabColor rgb="FF00B0F0"/>
  </sheetPr>
  <dimension ref="B1:N139"/>
  <sheetViews>
    <sheetView showGridLines="0" topLeftCell="A109" zoomScale="80" zoomScaleNormal="80" workbookViewId="0">
      <selection activeCell="K126" sqref="K126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80" t="s">
        <v>120</v>
      </c>
      <c r="C1" s="80"/>
      <c r="D1" s="80"/>
      <c r="E1" s="80"/>
      <c r="F1" s="80"/>
      <c r="G1" s="80"/>
      <c r="H1" s="80"/>
      <c r="I1" s="80"/>
      <c r="J1" s="80"/>
      <c r="K1" s="5"/>
    </row>
    <row r="2" spans="2:11" x14ac:dyDescent="0.25">
      <c r="B2" s="81" t="s">
        <v>21</v>
      </c>
      <c r="C2" s="81"/>
      <c r="D2" s="81"/>
      <c r="E2" s="81"/>
      <c r="F2" s="81"/>
      <c r="G2" s="81"/>
      <c r="H2" s="81"/>
      <c r="I2" s="81"/>
      <c r="J2" s="81"/>
      <c r="K2" s="6"/>
    </row>
    <row r="3" spans="2:11" x14ac:dyDescent="0.25">
      <c r="B3" s="81" t="s">
        <v>0</v>
      </c>
      <c r="C3" s="81"/>
      <c r="D3" s="81"/>
      <c r="E3" s="81"/>
      <c r="F3" s="81"/>
      <c r="G3" s="81"/>
      <c r="H3" s="81"/>
      <c r="I3" s="81"/>
      <c r="J3" s="81"/>
      <c r="K3" s="6"/>
    </row>
    <row r="4" spans="2:11" x14ac:dyDescent="0.25">
      <c r="B4" s="82" t="s">
        <v>119</v>
      </c>
      <c r="C4" s="82"/>
      <c r="D4" s="82"/>
      <c r="E4" s="82"/>
      <c r="F4" s="82"/>
      <c r="G4" s="82"/>
      <c r="H4" s="82"/>
      <c r="I4" s="82"/>
      <c r="J4" s="82"/>
      <c r="K4" s="7"/>
    </row>
    <row r="5" spans="2:11" x14ac:dyDescent="0.25">
      <c r="B5" s="83"/>
      <c r="C5" s="83"/>
      <c r="D5" s="83"/>
      <c r="E5" s="83"/>
      <c r="F5" s="83"/>
      <c r="G5" s="83"/>
      <c r="H5" s="83"/>
      <c r="I5" s="83"/>
      <c r="J5" s="83"/>
      <c r="K5" s="4"/>
    </row>
    <row r="6" spans="2:11" x14ac:dyDescent="0.25">
      <c r="B6" s="84" t="s">
        <v>137</v>
      </c>
      <c r="C6" s="84"/>
      <c r="D6" s="84"/>
      <c r="E6" s="84"/>
      <c r="F6" s="84"/>
      <c r="G6" s="84"/>
      <c r="H6" s="84"/>
      <c r="I6" s="84"/>
      <c r="J6" s="84"/>
      <c r="K6" s="8"/>
    </row>
    <row r="7" spans="2:11" x14ac:dyDescent="0.25">
      <c r="B7" s="89"/>
      <c r="C7" s="89"/>
      <c r="D7" s="89"/>
      <c r="E7" s="89"/>
      <c r="F7" s="89"/>
      <c r="G7" s="89"/>
      <c r="H7" s="89"/>
      <c r="I7" s="89"/>
      <c r="J7" s="89"/>
      <c r="K7" s="4"/>
    </row>
    <row r="8" spans="2:11" x14ac:dyDescent="0.25">
      <c r="B8" s="88" t="s">
        <v>22</v>
      </c>
      <c r="C8" s="88"/>
      <c r="D8" s="88"/>
      <c r="E8" s="88"/>
      <c r="F8" s="88"/>
      <c r="G8" s="88"/>
      <c r="H8" s="88"/>
      <c r="I8" s="88"/>
      <c r="J8" s="88"/>
      <c r="K8" s="5"/>
    </row>
    <row r="9" spans="2:11" x14ac:dyDescent="0.25">
      <c r="B9" s="3" t="s">
        <v>1</v>
      </c>
      <c r="C9" s="85" t="s">
        <v>23</v>
      </c>
      <c r="D9" s="85"/>
      <c r="E9" s="85"/>
      <c r="F9" s="85"/>
      <c r="G9" s="85"/>
      <c r="H9" s="85"/>
      <c r="I9" s="90"/>
      <c r="J9" s="87"/>
      <c r="K9" s="4"/>
    </row>
    <row r="10" spans="2:11" x14ac:dyDescent="0.25">
      <c r="B10" s="3" t="s">
        <v>2</v>
      </c>
      <c r="C10" s="85" t="s">
        <v>24</v>
      </c>
      <c r="D10" s="85"/>
      <c r="E10" s="85"/>
      <c r="F10" s="85"/>
      <c r="G10" s="85"/>
      <c r="H10" s="85"/>
      <c r="I10" s="87" t="s">
        <v>121</v>
      </c>
      <c r="J10" s="87"/>
      <c r="K10" s="4"/>
    </row>
    <row r="11" spans="2:11" x14ac:dyDescent="0.25">
      <c r="B11" s="3" t="s">
        <v>3</v>
      </c>
      <c r="C11" s="85" t="s">
        <v>25</v>
      </c>
      <c r="D11" s="85"/>
      <c r="E11" s="85"/>
      <c r="F11" s="85"/>
      <c r="G11" s="85"/>
      <c r="H11" s="85"/>
      <c r="I11" s="86" t="s">
        <v>133</v>
      </c>
      <c r="J11" s="87"/>
      <c r="K11" s="4"/>
    </row>
    <row r="12" spans="2:11" x14ac:dyDescent="0.25">
      <c r="B12" s="3" t="s">
        <v>4</v>
      </c>
      <c r="C12" s="85" t="s">
        <v>26</v>
      </c>
      <c r="D12" s="85"/>
      <c r="E12" s="85"/>
      <c r="F12" s="85"/>
      <c r="G12" s="85"/>
      <c r="H12" s="85"/>
      <c r="I12" s="87">
        <v>12</v>
      </c>
      <c r="J12" s="87"/>
      <c r="K12" s="4"/>
    </row>
    <row r="13" spans="2:11" x14ac:dyDescent="0.25">
      <c r="B13" s="4"/>
      <c r="C13" s="9"/>
      <c r="D13" s="9"/>
      <c r="E13" s="9"/>
      <c r="F13" s="9"/>
      <c r="G13" s="9"/>
      <c r="H13" s="9"/>
      <c r="I13" s="4"/>
      <c r="J13" s="4"/>
      <c r="K13" s="4"/>
    </row>
    <row r="14" spans="2:11" x14ac:dyDescent="0.25">
      <c r="B14" s="88" t="s">
        <v>5</v>
      </c>
      <c r="C14" s="88"/>
      <c r="D14" s="88"/>
      <c r="E14" s="88"/>
      <c r="F14" s="88"/>
      <c r="G14" s="88"/>
      <c r="H14" s="88"/>
      <c r="I14" s="88"/>
      <c r="J14" s="88"/>
      <c r="K14" s="5"/>
    </row>
    <row r="15" spans="2:11" x14ac:dyDescent="0.25">
      <c r="B15" s="87" t="s">
        <v>6</v>
      </c>
      <c r="C15" s="87"/>
      <c r="D15" s="87" t="s">
        <v>7</v>
      </c>
      <c r="E15" s="87"/>
      <c r="F15" s="87" t="s">
        <v>27</v>
      </c>
      <c r="G15" s="87"/>
      <c r="H15" s="87"/>
      <c r="I15" s="87"/>
      <c r="J15" s="87"/>
      <c r="K15" s="4"/>
    </row>
    <row r="16" spans="2:11" x14ac:dyDescent="0.25">
      <c r="B16" s="87" t="s">
        <v>117</v>
      </c>
      <c r="C16" s="87"/>
      <c r="D16" s="87" t="s">
        <v>20</v>
      </c>
      <c r="E16" s="87"/>
      <c r="F16" s="87">
        <v>1</v>
      </c>
      <c r="G16" s="87"/>
      <c r="H16" s="87"/>
      <c r="I16" s="87"/>
      <c r="J16" s="87"/>
      <c r="K16" s="4"/>
    </row>
    <row r="17" spans="2:14" x14ac:dyDescent="0.25">
      <c r="B17" s="4"/>
      <c r="C17" s="9"/>
      <c r="D17" s="9"/>
      <c r="E17" s="9"/>
      <c r="F17" s="9"/>
      <c r="G17" s="9"/>
      <c r="H17" s="9"/>
      <c r="I17" s="4"/>
      <c r="J17" s="4"/>
      <c r="K17" s="4"/>
    </row>
    <row r="18" spans="2:14" x14ac:dyDescent="0.25">
      <c r="B18" s="88" t="s">
        <v>28</v>
      </c>
      <c r="C18" s="88"/>
      <c r="D18" s="88"/>
      <c r="E18" s="88"/>
      <c r="F18" s="88"/>
      <c r="G18" s="88"/>
      <c r="H18" s="88"/>
      <c r="I18" s="88"/>
      <c r="J18" s="88"/>
      <c r="K18" s="5"/>
    </row>
    <row r="19" spans="2:14" ht="23.25" customHeight="1" x14ac:dyDescent="0.25">
      <c r="B19" s="3">
        <v>1</v>
      </c>
      <c r="C19" s="85" t="s">
        <v>8</v>
      </c>
      <c r="D19" s="85"/>
      <c r="E19" s="85"/>
      <c r="F19" s="85"/>
      <c r="G19" s="85"/>
      <c r="H19" s="85"/>
      <c r="I19" s="86" t="s">
        <v>134</v>
      </c>
      <c r="J19" s="86"/>
      <c r="K19" s="10"/>
    </row>
    <row r="20" spans="2:14" x14ac:dyDescent="0.25">
      <c r="B20" s="3">
        <v>2</v>
      </c>
      <c r="C20" s="85" t="s">
        <v>29</v>
      </c>
      <c r="D20" s="85"/>
      <c r="E20" s="85"/>
      <c r="F20" s="85"/>
      <c r="G20" s="85"/>
      <c r="H20" s="85"/>
      <c r="I20" s="87" t="s">
        <v>135</v>
      </c>
      <c r="J20" s="87"/>
      <c r="K20" s="4"/>
    </row>
    <row r="21" spans="2:14" x14ac:dyDescent="0.25">
      <c r="B21" s="3">
        <v>3</v>
      </c>
      <c r="C21" s="85" t="s">
        <v>30</v>
      </c>
      <c r="D21" s="85"/>
      <c r="E21" s="85"/>
      <c r="F21" s="85"/>
      <c r="G21" s="85"/>
      <c r="H21" s="85"/>
      <c r="I21" s="124">
        <f>'[1]ACIONAMENTO- SEGUNDA A SABADO'!I21:J21</f>
        <v>4860</v>
      </c>
      <c r="J21" s="125"/>
      <c r="K21" s="4"/>
      <c r="L21" s="73"/>
      <c r="N21" s="73"/>
    </row>
    <row r="22" spans="2:14" ht="28.5" customHeight="1" x14ac:dyDescent="0.25">
      <c r="B22" s="3">
        <v>4</v>
      </c>
      <c r="C22" s="85" t="s">
        <v>132</v>
      </c>
      <c r="D22" s="85"/>
      <c r="E22" s="85"/>
      <c r="F22" s="85"/>
      <c r="G22" s="85"/>
      <c r="H22" s="85"/>
      <c r="I22" s="92" t="s">
        <v>136</v>
      </c>
      <c r="J22" s="92"/>
      <c r="K22" s="11"/>
    </row>
    <row r="23" spans="2:14" x14ac:dyDescent="0.25">
      <c r="B23" s="3">
        <v>5</v>
      </c>
      <c r="C23" s="85" t="s">
        <v>9</v>
      </c>
      <c r="D23" s="85"/>
      <c r="E23" s="85"/>
      <c r="F23" s="85"/>
      <c r="G23" s="85"/>
      <c r="H23" s="85"/>
      <c r="I23" s="90">
        <v>45778</v>
      </c>
      <c r="J23" s="87"/>
      <c r="K23" s="4"/>
    </row>
    <row r="24" spans="2:14" x14ac:dyDescent="0.25">
      <c r="B24" s="83"/>
      <c r="C24" s="83"/>
      <c r="D24" s="83"/>
      <c r="E24" s="83"/>
      <c r="F24" s="83"/>
      <c r="G24" s="83"/>
      <c r="H24" s="83"/>
      <c r="I24" s="83"/>
      <c r="J24" s="83"/>
      <c r="K24" s="4"/>
    </row>
    <row r="25" spans="2:14" x14ac:dyDescent="0.25">
      <c r="B25" s="94" t="s">
        <v>31</v>
      </c>
      <c r="C25" s="94"/>
      <c r="D25" s="94"/>
      <c r="E25" s="94"/>
      <c r="F25" s="94"/>
      <c r="G25" s="94"/>
      <c r="H25" s="94"/>
      <c r="I25" s="94"/>
      <c r="J25" s="94"/>
      <c r="K25" s="5"/>
    </row>
    <row r="26" spans="2:14" x14ac:dyDescent="0.25">
      <c r="B26" s="12">
        <v>1</v>
      </c>
      <c r="C26" s="93" t="s">
        <v>32</v>
      </c>
      <c r="D26" s="93"/>
      <c r="E26" s="93"/>
      <c r="F26" s="93"/>
      <c r="G26" s="93"/>
      <c r="H26" s="93"/>
      <c r="I26" s="12" t="s">
        <v>18</v>
      </c>
      <c r="J26" s="12" t="s">
        <v>33</v>
      </c>
      <c r="K26" s="5"/>
    </row>
    <row r="27" spans="2:14" x14ac:dyDescent="0.25">
      <c r="B27" s="12" t="s">
        <v>1</v>
      </c>
      <c r="C27" s="85" t="s">
        <v>10</v>
      </c>
      <c r="D27" s="85"/>
      <c r="E27" s="85"/>
      <c r="F27" s="85"/>
      <c r="G27" s="85"/>
      <c r="H27" s="85"/>
      <c r="I27" s="13"/>
      <c r="J27" s="34">
        <f>(I21/220)*2</f>
        <v>44.18181818181818</v>
      </c>
      <c r="K27" s="15"/>
    </row>
    <row r="28" spans="2:14" x14ac:dyDescent="0.25">
      <c r="B28" s="12" t="s">
        <v>2</v>
      </c>
      <c r="C28" s="85" t="s">
        <v>34</v>
      </c>
      <c r="D28" s="85"/>
      <c r="E28" s="85"/>
      <c r="F28" s="85"/>
      <c r="G28" s="85"/>
      <c r="H28" s="85"/>
      <c r="I28" s="16"/>
      <c r="J28" s="17">
        <v>0</v>
      </c>
      <c r="K28" s="15"/>
    </row>
    <row r="29" spans="2:14" x14ac:dyDescent="0.25">
      <c r="B29" s="12" t="s">
        <v>3</v>
      </c>
      <c r="C29" s="85" t="s">
        <v>35</v>
      </c>
      <c r="D29" s="85"/>
      <c r="E29" s="85"/>
      <c r="F29" s="85"/>
      <c r="G29" s="85"/>
      <c r="H29" s="85"/>
      <c r="I29" s="16"/>
      <c r="J29" s="17">
        <v>0</v>
      </c>
      <c r="K29" s="15"/>
    </row>
    <row r="30" spans="2:14" x14ac:dyDescent="0.25">
      <c r="B30" s="12" t="s">
        <v>4</v>
      </c>
      <c r="C30" s="85" t="s">
        <v>36</v>
      </c>
      <c r="D30" s="85"/>
      <c r="E30" s="85"/>
      <c r="F30" s="85"/>
      <c r="G30" s="85"/>
      <c r="H30" s="85"/>
      <c r="I30" s="16"/>
      <c r="J30" s="17">
        <v>0</v>
      </c>
      <c r="K30" s="15"/>
      <c r="L30" s="19"/>
    </row>
    <row r="31" spans="2:14" x14ac:dyDescent="0.25">
      <c r="B31" s="12" t="s">
        <v>11</v>
      </c>
      <c r="C31" s="85" t="s">
        <v>37</v>
      </c>
      <c r="D31" s="85"/>
      <c r="E31" s="85"/>
      <c r="F31" s="85"/>
      <c r="G31" s="85"/>
      <c r="H31" s="85"/>
      <c r="I31" s="18"/>
      <c r="J31" s="17">
        <v>0</v>
      </c>
      <c r="K31" s="15"/>
    </row>
    <row r="32" spans="2:14" x14ac:dyDescent="0.25">
      <c r="B32" s="12" t="s">
        <v>12</v>
      </c>
      <c r="C32" s="85" t="s">
        <v>15</v>
      </c>
      <c r="D32" s="85"/>
      <c r="E32" s="85"/>
      <c r="F32" s="85"/>
      <c r="G32" s="85"/>
      <c r="H32" s="85"/>
      <c r="I32" s="16"/>
      <c r="J32" s="17">
        <v>0</v>
      </c>
      <c r="K32" s="15"/>
    </row>
    <row r="33" spans="2:12" x14ac:dyDescent="0.25">
      <c r="B33" s="93" t="s">
        <v>38</v>
      </c>
      <c r="C33" s="93"/>
      <c r="D33" s="93"/>
      <c r="E33" s="93"/>
      <c r="F33" s="93"/>
      <c r="G33" s="93"/>
      <c r="H33" s="93"/>
      <c r="I33" s="93"/>
      <c r="J33" s="20">
        <f>SUM(J27:J32)</f>
        <v>44.18181818181818</v>
      </c>
      <c r="K33" s="21"/>
    </row>
    <row r="34" spans="2:12" x14ac:dyDescent="0.25">
      <c r="B34" s="5"/>
      <c r="C34" s="5"/>
      <c r="D34" s="5"/>
      <c r="E34" s="5"/>
      <c r="F34" s="5"/>
      <c r="G34" s="5"/>
      <c r="H34" s="5"/>
      <c r="I34" s="5"/>
      <c r="J34" s="21"/>
      <c r="K34" s="21"/>
    </row>
    <row r="35" spans="2:12" x14ac:dyDescent="0.25">
      <c r="B35" s="94" t="s">
        <v>39</v>
      </c>
      <c r="C35" s="94"/>
      <c r="D35" s="94"/>
      <c r="E35" s="94"/>
      <c r="F35" s="94"/>
      <c r="G35" s="94"/>
      <c r="H35" s="94"/>
      <c r="I35" s="94"/>
      <c r="J35" s="94"/>
      <c r="K35" s="5"/>
    </row>
    <row r="36" spans="2:12" x14ac:dyDescent="0.25">
      <c r="B36" s="95" t="s">
        <v>40</v>
      </c>
      <c r="C36" s="95"/>
      <c r="D36" s="95"/>
      <c r="E36" s="95"/>
      <c r="F36" s="95"/>
      <c r="G36" s="95"/>
      <c r="H36" s="95"/>
      <c r="I36" s="22" t="s">
        <v>18</v>
      </c>
      <c r="J36" s="22" t="s">
        <v>33</v>
      </c>
      <c r="K36" s="5"/>
    </row>
    <row r="37" spans="2:12" x14ac:dyDescent="0.25">
      <c r="B37" s="12" t="s">
        <v>1</v>
      </c>
      <c r="C37" s="85" t="s">
        <v>41</v>
      </c>
      <c r="D37" s="85"/>
      <c r="E37" s="85"/>
      <c r="F37" s="85"/>
      <c r="G37" s="85"/>
      <c r="H37" s="85"/>
      <c r="I37" s="23">
        <v>8.3333000000000004E-2</v>
      </c>
      <c r="J37" s="17">
        <f>TRUNC($J$33*I37,2)</f>
        <v>3.68</v>
      </c>
      <c r="K37" s="15"/>
      <c r="L37" s="1"/>
    </row>
    <row r="38" spans="2:12" x14ac:dyDescent="0.25">
      <c r="B38" s="12" t="s">
        <v>2</v>
      </c>
      <c r="C38" s="85" t="s">
        <v>42</v>
      </c>
      <c r="D38" s="85"/>
      <c r="E38" s="85"/>
      <c r="F38" s="85"/>
      <c r="G38" s="85"/>
      <c r="H38" s="85"/>
      <c r="I38" s="24">
        <v>0.121</v>
      </c>
      <c r="J38" s="17">
        <f>TRUNC($J$33*I38,2)</f>
        <v>5.34</v>
      </c>
      <c r="K38" s="15"/>
      <c r="L38" s="1"/>
    </row>
    <row r="39" spans="2:12" x14ac:dyDescent="0.25">
      <c r="B39" s="93" t="s">
        <v>43</v>
      </c>
      <c r="C39" s="93"/>
      <c r="D39" s="93"/>
      <c r="E39" s="93"/>
      <c r="F39" s="93"/>
      <c r="G39" s="93"/>
      <c r="H39" s="93"/>
      <c r="I39" s="25">
        <f>SUM(I37:I38)</f>
        <v>0.20433299999999999</v>
      </c>
      <c r="J39" s="20">
        <f>SUM(J37:J38)</f>
        <v>9.02</v>
      </c>
      <c r="K39" s="21"/>
      <c r="L39" s="26"/>
    </row>
    <row r="40" spans="2:12" x14ac:dyDescent="0.25">
      <c r="B40" s="96"/>
      <c r="C40" s="97"/>
      <c r="D40" s="97"/>
      <c r="E40" s="97"/>
      <c r="F40" s="97"/>
      <c r="G40" s="97"/>
      <c r="H40" s="97"/>
      <c r="I40" s="97"/>
      <c r="J40" s="97"/>
      <c r="K40" s="5"/>
    </row>
    <row r="41" spans="2:12" x14ac:dyDescent="0.25">
      <c r="B41" s="95" t="s">
        <v>44</v>
      </c>
      <c r="C41" s="95"/>
      <c r="D41" s="95"/>
      <c r="E41" s="95"/>
      <c r="F41" s="95"/>
      <c r="G41" s="95"/>
      <c r="H41" s="95"/>
      <c r="I41" s="22" t="s">
        <v>18</v>
      </c>
      <c r="J41" s="22" t="s">
        <v>33</v>
      </c>
      <c r="K41" s="5"/>
    </row>
    <row r="42" spans="2:12" x14ac:dyDescent="0.25">
      <c r="B42" s="12" t="s">
        <v>1</v>
      </c>
      <c r="C42" s="85" t="s">
        <v>45</v>
      </c>
      <c r="D42" s="85"/>
      <c r="E42" s="85"/>
      <c r="F42" s="85"/>
      <c r="G42" s="85"/>
      <c r="H42" s="85"/>
      <c r="I42" s="23">
        <v>0.2</v>
      </c>
      <c r="J42" s="17">
        <f>TRUNC(($J$33+$J$39)*$I$42,2)</f>
        <v>10.64</v>
      </c>
      <c r="K42" s="15"/>
    </row>
    <row r="43" spans="2:12" x14ac:dyDescent="0.25">
      <c r="B43" s="12" t="s">
        <v>2</v>
      </c>
      <c r="C43" s="85" t="s">
        <v>46</v>
      </c>
      <c r="D43" s="85"/>
      <c r="E43" s="85"/>
      <c r="F43" s="85"/>
      <c r="G43" s="85"/>
      <c r="H43" s="85"/>
      <c r="I43" s="23">
        <v>2.5000000000000001E-2</v>
      </c>
      <c r="J43" s="17">
        <f>TRUNC(($J$33+$J$39)*$I$43,2)</f>
        <v>1.33</v>
      </c>
      <c r="K43" s="15"/>
      <c r="L43" s="27"/>
    </row>
    <row r="44" spans="2:12" x14ac:dyDescent="0.25">
      <c r="B44" s="12" t="s">
        <v>3</v>
      </c>
      <c r="C44" s="85" t="s">
        <v>47</v>
      </c>
      <c r="D44" s="85"/>
      <c r="E44" s="85"/>
      <c r="F44" s="85"/>
      <c r="G44" s="85"/>
      <c r="H44" s="85"/>
      <c r="I44" s="23">
        <v>0.03</v>
      </c>
      <c r="J44" s="17">
        <f>TRUNC(($J$33+$J$39)*$I$44,2)</f>
        <v>1.59</v>
      </c>
      <c r="K44" s="15"/>
    </row>
    <row r="45" spans="2:12" x14ac:dyDescent="0.25">
      <c r="B45" s="12" t="s">
        <v>4</v>
      </c>
      <c r="C45" s="85" t="s">
        <v>48</v>
      </c>
      <c r="D45" s="85"/>
      <c r="E45" s="85"/>
      <c r="F45" s="85"/>
      <c r="G45" s="85"/>
      <c r="H45" s="85"/>
      <c r="I45" s="23">
        <v>1.4999999999999999E-2</v>
      </c>
      <c r="J45" s="17">
        <f>TRUNC(($J$33+$J$39)*$I$45,2)</f>
        <v>0.79</v>
      </c>
      <c r="K45" s="15"/>
    </row>
    <row r="46" spans="2:12" x14ac:dyDescent="0.25">
      <c r="B46" s="12" t="s">
        <v>11</v>
      </c>
      <c r="C46" s="85" t="s">
        <v>49</v>
      </c>
      <c r="D46" s="85"/>
      <c r="E46" s="85"/>
      <c r="F46" s="85"/>
      <c r="G46" s="85"/>
      <c r="H46" s="85"/>
      <c r="I46" s="23">
        <v>0.01</v>
      </c>
      <c r="J46" s="17">
        <f>TRUNC(($J$33+$J$39)*$I$46,2)</f>
        <v>0.53</v>
      </c>
      <c r="K46" s="15"/>
    </row>
    <row r="47" spans="2:12" x14ac:dyDescent="0.25">
      <c r="B47" s="12" t="s">
        <v>12</v>
      </c>
      <c r="C47" s="85" t="s">
        <v>50</v>
      </c>
      <c r="D47" s="85"/>
      <c r="E47" s="85"/>
      <c r="F47" s="85"/>
      <c r="G47" s="85"/>
      <c r="H47" s="85"/>
      <c r="I47" s="23">
        <v>6.0000000000000001E-3</v>
      </c>
      <c r="J47" s="17">
        <f>TRUNC(($J$33+$J$39)*$I$47,2)</f>
        <v>0.31</v>
      </c>
      <c r="K47" s="15"/>
    </row>
    <row r="48" spans="2:12" x14ac:dyDescent="0.25">
      <c r="B48" s="12" t="s">
        <v>13</v>
      </c>
      <c r="C48" s="85" t="s">
        <v>51</v>
      </c>
      <c r="D48" s="85"/>
      <c r="E48" s="85"/>
      <c r="F48" s="85"/>
      <c r="G48" s="85"/>
      <c r="H48" s="85"/>
      <c r="I48" s="23">
        <v>2E-3</v>
      </c>
      <c r="J48" s="17">
        <f>TRUNC(($J$33+$J$39)*$I$48,2)</f>
        <v>0.1</v>
      </c>
      <c r="K48" s="15"/>
    </row>
    <row r="49" spans="2:11" x14ac:dyDescent="0.25">
      <c r="B49" s="12" t="s">
        <v>14</v>
      </c>
      <c r="C49" s="85" t="s">
        <v>52</v>
      </c>
      <c r="D49" s="85"/>
      <c r="E49" s="85"/>
      <c r="F49" s="85"/>
      <c r="G49" s="85"/>
      <c r="H49" s="85"/>
      <c r="I49" s="23">
        <v>0.08</v>
      </c>
      <c r="J49" s="17">
        <f>TRUNC(($J$33+$J$39)*$I$49,2)</f>
        <v>4.25</v>
      </c>
      <c r="K49" s="15"/>
    </row>
    <row r="50" spans="2:11" x14ac:dyDescent="0.25">
      <c r="B50" s="93" t="s">
        <v>53</v>
      </c>
      <c r="C50" s="93"/>
      <c r="D50" s="93"/>
      <c r="E50" s="93"/>
      <c r="F50" s="93"/>
      <c r="G50" s="93"/>
      <c r="H50" s="93"/>
      <c r="I50" s="25">
        <f>SUM(I42:I49)</f>
        <v>0.36800000000000005</v>
      </c>
      <c r="J50" s="20">
        <f>SUM(J42:J49)</f>
        <v>19.54</v>
      </c>
      <c r="K50" s="21"/>
    </row>
    <row r="51" spans="2:11" x14ac:dyDescent="0.25">
      <c r="B51" s="102"/>
      <c r="C51" s="102"/>
      <c r="D51" s="102"/>
      <c r="E51" s="102"/>
      <c r="F51" s="102"/>
      <c r="G51" s="102"/>
      <c r="H51" s="102"/>
      <c r="I51" s="102"/>
      <c r="J51" s="103"/>
      <c r="K51" s="5"/>
    </row>
    <row r="52" spans="2:11" x14ac:dyDescent="0.25">
      <c r="B52" s="95" t="s">
        <v>54</v>
      </c>
      <c r="C52" s="95"/>
      <c r="D52" s="95"/>
      <c r="E52" s="95"/>
      <c r="F52" s="95"/>
      <c r="G52" s="95"/>
      <c r="H52" s="95"/>
      <c r="I52" s="29"/>
      <c r="J52" s="22" t="s">
        <v>33</v>
      </c>
      <c r="K52" s="5"/>
    </row>
    <row r="53" spans="2:11" ht="15.75" x14ac:dyDescent="0.25">
      <c r="B53" s="12" t="s">
        <v>1</v>
      </c>
      <c r="C53" s="98" t="s">
        <v>118</v>
      </c>
      <c r="D53" s="98"/>
      <c r="E53" s="98"/>
      <c r="F53" s="98"/>
      <c r="G53" s="98"/>
      <c r="H53" s="98"/>
      <c r="I53" s="3" t="s">
        <v>55</v>
      </c>
      <c r="J53" s="30">
        <v>0</v>
      </c>
      <c r="K53" s="31"/>
    </row>
    <row r="54" spans="2:11" x14ac:dyDescent="0.25">
      <c r="B54" s="12" t="s">
        <v>2</v>
      </c>
      <c r="C54" s="98" t="s">
        <v>124</v>
      </c>
      <c r="D54" s="98"/>
      <c r="E54" s="98"/>
      <c r="F54" s="98"/>
      <c r="G54" s="98"/>
      <c r="H54" s="98"/>
      <c r="I54" s="3" t="s">
        <v>55</v>
      </c>
      <c r="J54" s="30">
        <f>(35)*0.9</f>
        <v>31.5</v>
      </c>
      <c r="K54" s="2"/>
    </row>
    <row r="55" spans="2:11" ht="15.75" x14ac:dyDescent="0.25">
      <c r="B55" s="22" t="s">
        <v>3</v>
      </c>
      <c r="C55" s="120" t="s">
        <v>127</v>
      </c>
      <c r="D55" s="121"/>
      <c r="E55" s="121"/>
      <c r="F55" s="121"/>
      <c r="G55" s="121"/>
      <c r="H55" s="122"/>
      <c r="I55" s="62" t="s">
        <v>55</v>
      </c>
      <c r="J55" s="63">
        <v>0</v>
      </c>
      <c r="K55" s="31"/>
    </row>
    <row r="56" spans="2:11" ht="15.75" x14ac:dyDescent="0.25">
      <c r="B56" s="22" t="s">
        <v>4</v>
      </c>
      <c r="C56" s="123" t="s">
        <v>126</v>
      </c>
      <c r="D56" s="123"/>
      <c r="E56" s="123"/>
      <c r="F56" s="123"/>
      <c r="G56" s="123"/>
      <c r="H56" s="123"/>
      <c r="I56" s="62" t="s">
        <v>55</v>
      </c>
      <c r="J56" s="63">
        <v>0</v>
      </c>
      <c r="K56" s="31"/>
    </row>
    <row r="57" spans="2:11" x14ac:dyDescent="0.25">
      <c r="B57" s="22" t="s">
        <v>11</v>
      </c>
      <c r="C57" s="120" t="s">
        <v>56</v>
      </c>
      <c r="D57" s="121"/>
      <c r="E57" s="121"/>
      <c r="F57" s="121"/>
      <c r="G57" s="121"/>
      <c r="H57" s="122"/>
      <c r="I57" s="62" t="s">
        <v>55</v>
      </c>
      <c r="J57" s="63">
        <v>0</v>
      </c>
      <c r="K57" s="33"/>
    </row>
    <row r="58" spans="2:11" x14ac:dyDescent="0.25">
      <c r="B58" s="22" t="s">
        <v>12</v>
      </c>
      <c r="C58" s="123" t="s">
        <v>15</v>
      </c>
      <c r="D58" s="123"/>
      <c r="E58" s="123"/>
      <c r="F58" s="123"/>
      <c r="G58" s="123"/>
      <c r="H58" s="123"/>
      <c r="I58" s="62" t="s">
        <v>55</v>
      </c>
      <c r="J58" s="63">
        <v>0</v>
      </c>
      <c r="K58" s="33"/>
    </row>
    <row r="59" spans="2:11" x14ac:dyDescent="0.25">
      <c r="B59" s="93" t="s">
        <v>57</v>
      </c>
      <c r="C59" s="93"/>
      <c r="D59" s="93"/>
      <c r="E59" s="93"/>
      <c r="F59" s="93"/>
      <c r="G59" s="93"/>
      <c r="H59" s="93"/>
      <c r="I59" s="93"/>
      <c r="J59" s="20">
        <f>SUM(J53:J58)</f>
        <v>31.5</v>
      </c>
      <c r="K59" s="21"/>
    </row>
    <row r="60" spans="2:11" x14ac:dyDescent="0.25">
      <c r="B60" s="102"/>
      <c r="C60" s="102"/>
      <c r="D60" s="102"/>
      <c r="E60" s="102"/>
      <c r="F60" s="102"/>
      <c r="G60" s="102"/>
      <c r="H60" s="102"/>
      <c r="I60" s="102"/>
      <c r="J60" s="103"/>
      <c r="K60" s="5"/>
    </row>
    <row r="61" spans="2:11" x14ac:dyDescent="0.25">
      <c r="B61" s="106" t="s">
        <v>58</v>
      </c>
      <c r="C61" s="106"/>
      <c r="D61" s="106"/>
      <c r="E61" s="106"/>
      <c r="F61" s="106"/>
      <c r="G61" s="106"/>
      <c r="H61" s="106"/>
      <c r="I61" s="106"/>
      <c r="J61" s="106"/>
      <c r="K61" s="5"/>
    </row>
    <row r="62" spans="2:11" x14ac:dyDescent="0.25">
      <c r="B62" s="93" t="s">
        <v>59</v>
      </c>
      <c r="C62" s="93"/>
      <c r="D62" s="93"/>
      <c r="E62" s="93"/>
      <c r="F62" s="93"/>
      <c r="G62" s="93"/>
      <c r="H62" s="93"/>
      <c r="I62" s="93"/>
      <c r="J62" s="12" t="s">
        <v>33</v>
      </c>
      <c r="K62" s="5"/>
    </row>
    <row r="63" spans="2:11" x14ac:dyDescent="0.25">
      <c r="B63" s="12" t="s">
        <v>60</v>
      </c>
      <c r="C63" s="85" t="s">
        <v>61</v>
      </c>
      <c r="D63" s="85"/>
      <c r="E63" s="85"/>
      <c r="F63" s="85"/>
      <c r="G63" s="85"/>
      <c r="H63" s="85"/>
      <c r="I63" s="85"/>
      <c r="J63" s="17">
        <f>J39</f>
        <v>9.02</v>
      </c>
      <c r="K63" s="15"/>
    </row>
    <row r="64" spans="2:11" x14ac:dyDescent="0.25">
      <c r="B64" s="12" t="s">
        <v>62</v>
      </c>
      <c r="C64" s="85" t="s">
        <v>63</v>
      </c>
      <c r="D64" s="85"/>
      <c r="E64" s="85"/>
      <c r="F64" s="85"/>
      <c r="G64" s="85"/>
      <c r="H64" s="85"/>
      <c r="I64" s="85"/>
      <c r="J64" s="17">
        <f>J50</f>
        <v>19.54</v>
      </c>
      <c r="K64" s="15"/>
    </row>
    <row r="65" spans="2:11" x14ac:dyDescent="0.25">
      <c r="B65" s="12" t="s">
        <v>64</v>
      </c>
      <c r="C65" s="85" t="s">
        <v>16</v>
      </c>
      <c r="D65" s="85"/>
      <c r="E65" s="85"/>
      <c r="F65" s="85"/>
      <c r="G65" s="85"/>
      <c r="H65" s="85"/>
      <c r="I65" s="85"/>
      <c r="J65" s="17">
        <f>J59</f>
        <v>31.5</v>
      </c>
      <c r="K65" s="15"/>
    </row>
    <row r="66" spans="2:11" x14ac:dyDescent="0.25">
      <c r="B66" s="93" t="s">
        <v>65</v>
      </c>
      <c r="C66" s="93"/>
      <c r="D66" s="93"/>
      <c r="E66" s="93"/>
      <c r="F66" s="93"/>
      <c r="G66" s="93"/>
      <c r="H66" s="93"/>
      <c r="I66" s="93"/>
      <c r="J66" s="20">
        <f>SUM(J63:J65)</f>
        <v>60.06</v>
      </c>
      <c r="K66" s="21"/>
    </row>
    <row r="67" spans="2:11" x14ac:dyDescent="0.25">
      <c r="B67" s="104"/>
      <c r="C67" s="105"/>
      <c r="D67" s="105"/>
      <c r="E67" s="105"/>
      <c r="F67" s="105"/>
      <c r="G67" s="105"/>
      <c r="H67" s="105"/>
      <c r="I67" s="105"/>
      <c r="J67" s="105"/>
      <c r="K67" s="5"/>
    </row>
    <row r="68" spans="2:11" x14ac:dyDescent="0.25">
      <c r="B68" s="94" t="s">
        <v>66</v>
      </c>
      <c r="C68" s="94"/>
      <c r="D68" s="94"/>
      <c r="E68" s="94"/>
      <c r="F68" s="94"/>
      <c r="G68" s="94"/>
      <c r="H68" s="94"/>
      <c r="I68" s="94"/>
      <c r="J68" s="94"/>
      <c r="K68" s="5"/>
    </row>
    <row r="69" spans="2:11" x14ac:dyDescent="0.25">
      <c r="B69" s="12">
        <v>3</v>
      </c>
      <c r="C69" s="93" t="s">
        <v>67</v>
      </c>
      <c r="D69" s="93"/>
      <c r="E69" s="93"/>
      <c r="F69" s="93"/>
      <c r="G69" s="93"/>
      <c r="H69" s="93"/>
      <c r="I69" s="12" t="s">
        <v>18</v>
      </c>
      <c r="J69" s="12" t="s">
        <v>33</v>
      </c>
      <c r="K69" s="5"/>
    </row>
    <row r="70" spans="2:11" x14ac:dyDescent="0.25">
      <c r="B70" s="12" t="s">
        <v>1</v>
      </c>
      <c r="C70" s="85" t="s">
        <v>68</v>
      </c>
      <c r="D70" s="85"/>
      <c r="E70" s="85"/>
      <c r="F70" s="85"/>
      <c r="G70" s="85"/>
      <c r="H70" s="85"/>
      <c r="I70" s="23">
        <f>(1/12)*5%</f>
        <v>4.1666666666666666E-3</v>
      </c>
      <c r="J70" s="17">
        <f>TRUNC(I70*$J$33,2)</f>
        <v>0.18</v>
      </c>
      <c r="K70" s="15"/>
    </row>
    <row r="71" spans="2:11" x14ac:dyDescent="0.25">
      <c r="B71" s="12" t="s">
        <v>2</v>
      </c>
      <c r="C71" s="85" t="s">
        <v>69</v>
      </c>
      <c r="D71" s="85"/>
      <c r="E71" s="85"/>
      <c r="F71" s="85"/>
      <c r="G71" s="85"/>
      <c r="H71" s="85"/>
      <c r="I71" s="23">
        <f>I49*I70</f>
        <v>3.3333333333333332E-4</v>
      </c>
      <c r="J71" s="17">
        <f>TRUNC(I71*$J$33,2)</f>
        <v>0.01</v>
      </c>
      <c r="K71" s="15"/>
    </row>
    <row r="72" spans="2:11" x14ac:dyDescent="0.25">
      <c r="B72" s="12" t="s">
        <v>3</v>
      </c>
      <c r="C72" s="85" t="s">
        <v>70</v>
      </c>
      <c r="D72" s="85"/>
      <c r="E72" s="85"/>
      <c r="F72" s="85"/>
      <c r="G72" s="85"/>
      <c r="H72" s="85"/>
      <c r="I72" s="23">
        <f>((7/30)/12)</f>
        <v>1.9444444444444445E-2</v>
      </c>
      <c r="J72" s="17">
        <f>TRUNC(I72*$J$33,2)</f>
        <v>0.85</v>
      </c>
      <c r="K72" s="15"/>
    </row>
    <row r="73" spans="2:11" x14ac:dyDescent="0.25">
      <c r="B73" s="12" t="s">
        <v>4</v>
      </c>
      <c r="C73" s="85" t="s">
        <v>71</v>
      </c>
      <c r="D73" s="85"/>
      <c r="E73" s="85"/>
      <c r="F73" s="85"/>
      <c r="G73" s="85"/>
      <c r="H73" s="85"/>
      <c r="I73" s="24">
        <f>I50*I72</f>
        <v>7.1555555555555565E-3</v>
      </c>
      <c r="J73" s="17">
        <f>TRUNC(I73*$J$33,2)</f>
        <v>0.31</v>
      </c>
      <c r="K73" s="15"/>
    </row>
    <row r="74" spans="2:11" ht="21.75" customHeight="1" x14ac:dyDescent="0.25">
      <c r="B74" s="12" t="s">
        <v>11</v>
      </c>
      <c r="C74" s="107" t="s">
        <v>116</v>
      </c>
      <c r="D74" s="107"/>
      <c r="E74" s="107"/>
      <c r="F74" s="107"/>
      <c r="G74" s="107"/>
      <c r="H74" s="107"/>
      <c r="I74" s="23">
        <v>0.04</v>
      </c>
      <c r="J74" s="17">
        <f>TRUNC(I74*$J$33,2)</f>
        <v>1.76</v>
      </c>
      <c r="K74" s="15"/>
    </row>
    <row r="75" spans="2:11" x14ac:dyDescent="0.25">
      <c r="B75" s="93" t="s">
        <v>72</v>
      </c>
      <c r="C75" s="93"/>
      <c r="D75" s="93"/>
      <c r="E75" s="93"/>
      <c r="F75" s="93"/>
      <c r="G75" s="93"/>
      <c r="H75" s="93"/>
      <c r="I75" s="25">
        <f>SUM(I70:I74)</f>
        <v>7.1099999999999997E-2</v>
      </c>
      <c r="J75" s="20">
        <f>SUM(J70:J74)</f>
        <v>3.1100000000000003</v>
      </c>
      <c r="K75" s="21"/>
    </row>
    <row r="76" spans="2:11" x14ac:dyDescent="0.25">
      <c r="B76" s="108"/>
      <c r="C76" s="109"/>
      <c r="D76" s="109"/>
      <c r="E76" s="109"/>
      <c r="F76" s="109"/>
      <c r="G76" s="109"/>
      <c r="H76" s="109"/>
      <c r="I76" s="109"/>
      <c r="J76" s="109"/>
      <c r="K76" s="5"/>
    </row>
    <row r="77" spans="2:11" x14ac:dyDescent="0.25">
      <c r="B77" s="94" t="s">
        <v>73</v>
      </c>
      <c r="C77" s="94"/>
      <c r="D77" s="94"/>
      <c r="E77" s="94"/>
      <c r="F77" s="94"/>
      <c r="G77" s="94"/>
      <c r="H77" s="94"/>
      <c r="I77" s="94"/>
      <c r="J77" s="94"/>
      <c r="K77" s="5"/>
    </row>
    <row r="78" spans="2:11" x14ac:dyDescent="0.25">
      <c r="B78" s="93" t="s">
        <v>74</v>
      </c>
      <c r="C78" s="93"/>
      <c r="D78" s="93"/>
      <c r="E78" s="93"/>
      <c r="F78" s="93"/>
      <c r="G78" s="93"/>
      <c r="H78" s="93"/>
      <c r="I78" s="12" t="s">
        <v>18</v>
      </c>
      <c r="J78" s="12" t="s">
        <v>33</v>
      </c>
      <c r="K78" s="5"/>
    </row>
    <row r="79" spans="2:11" x14ac:dyDescent="0.25">
      <c r="B79" s="12" t="s">
        <v>1</v>
      </c>
      <c r="C79" s="85" t="s">
        <v>75</v>
      </c>
      <c r="D79" s="85"/>
      <c r="E79" s="85"/>
      <c r="F79" s="85"/>
      <c r="G79" s="85"/>
      <c r="H79" s="85"/>
      <c r="I79" s="23">
        <f>(1/12/12)+(1/12/12)+(1/12/12/3)</f>
        <v>1.6203703703703703E-2</v>
      </c>
      <c r="J79" s="17">
        <f t="shared" ref="J79:J84" si="0">TRUNC(($J$33)*I79,2)</f>
        <v>0.71</v>
      </c>
      <c r="K79" s="15"/>
    </row>
    <row r="80" spans="2:11" x14ac:dyDescent="0.25">
      <c r="B80" s="12" t="s">
        <v>2</v>
      </c>
      <c r="C80" s="85" t="s">
        <v>76</v>
      </c>
      <c r="D80" s="85"/>
      <c r="E80" s="85"/>
      <c r="F80" s="85"/>
      <c r="G80" s="85"/>
      <c r="H80" s="85"/>
      <c r="I80" s="23">
        <f>((1/30))/12</f>
        <v>2.7777777777777779E-3</v>
      </c>
      <c r="J80" s="17">
        <f t="shared" si="0"/>
        <v>0.12</v>
      </c>
      <c r="K80" s="15"/>
    </row>
    <row r="81" spans="2:11" x14ac:dyDescent="0.25">
      <c r="B81" s="12" t="s">
        <v>3</v>
      </c>
      <c r="C81" s="85" t="s">
        <v>77</v>
      </c>
      <c r="D81" s="85"/>
      <c r="E81" s="85"/>
      <c r="F81" s="85"/>
      <c r="G81" s="85"/>
      <c r="H81" s="85"/>
      <c r="I81" s="23">
        <f>((5/30)/12)*1.5%</f>
        <v>2.0833333333333332E-4</v>
      </c>
      <c r="J81" s="17">
        <f t="shared" si="0"/>
        <v>0</v>
      </c>
      <c r="K81" s="15"/>
    </row>
    <row r="82" spans="2:11" x14ac:dyDescent="0.25">
      <c r="B82" s="12" t="s">
        <v>4</v>
      </c>
      <c r="C82" s="85" t="s">
        <v>78</v>
      </c>
      <c r="D82" s="85"/>
      <c r="E82" s="85"/>
      <c r="F82" s="85"/>
      <c r="G82" s="85"/>
      <c r="H82" s="85"/>
      <c r="I82" s="23">
        <f>((15/30)/12)*8%</f>
        <v>3.3333333333333331E-3</v>
      </c>
      <c r="J82" s="17">
        <f t="shared" si="0"/>
        <v>0.14000000000000001</v>
      </c>
      <c r="K82" s="15"/>
    </row>
    <row r="83" spans="2:11" x14ac:dyDescent="0.25">
      <c r="B83" s="12" t="s">
        <v>11</v>
      </c>
      <c r="C83" s="85" t="s">
        <v>79</v>
      </c>
      <c r="D83" s="85"/>
      <c r="E83" s="85"/>
      <c r="F83" s="85"/>
      <c r="G83" s="85"/>
      <c r="H83" s="85"/>
      <c r="I83" s="23">
        <f>(((4*8.33%)+(4*2.78%))/12)*2%</f>
        <v>7.4066666666666671E-4</v>
      </c>
      <c r="J83" s="17">
        <f t="shared" si="0"/>
        <v>0.03</v>
      </c>
      <c r="K83" s="15"/>
    </row>
    <row r="84" spans="2:11" x14ac:dyDescent="0.25">
      <c r="B84" s="12" t="s">
        <v>12</v>
      </c>
      <c r="C84" s="85" t="s">
        <v>80</v>
      </c>
      <c r="D84" s="85"/>
      <c r="E84" s="85"/>
      <c r="F84" s="85"/>
      <c r="G84" s="85"/>
      <c r="H84" s="85"/>
      <c r="I84" s="23">
        <v>0</v>
      </c>
      <c r="J84" s="17">
        <f t="shared" si="0"/>
        <v>0</v>
      </c>
      <c r="K84" s="15"/>
    </row>
    <row r="85" spans="2:11" x14ac:dyDescent="0.25">
      <c r="B85" s="93" t="s">
        <v>81</v>
      </c>
      <c r="C85" s="93"/>
      <c r="D85" s="93"/>
      <c r="E85" s="93"/>
      <c r="F85" s="93"/>
      <c r="G85" s="93"/>
      <c r="H85" s="93"/>
      <c r="I85" s="25">
        <f>SUM(I79:I84)</f>
        <v>2.3263814814814817E-2</v>
      </c>
      <c r="J85" s="20">
        <f>SUM(J79:J84)</f>
        <v>1</v>
      </c>
      <c r="K85" s="21"/>
    </row>
    <row r="86" spans="2:11" x14ac:dyDescent="0.25">
      <c r="B86" s="112"/>
      <c r="C86" s="113"/>
      <c r="D86" s="113"/>
      <c r="E86" s="113"/>
      <c r="F86" s="113"/>
      <c r="G86" s="113"/>
      <c r="H86" s="113"/>
      <c r="I86" s="113"/>
      <c r="J86" s="113"/>
      <c r="K86" s="5"/>
    </row>
    <row r="87" spans="2:11" x14ac:dyDescent="0.25">
      <c r="B87" s="93" t="s">
        <v>82</v>
      </c>
      <c r="C87" s="93"/>
      <c r="D87" s="93"/>
      <c r="E87" s="93"/>
      <c r="F87" s="93"/>
      <c r="G87" s="93"/>
      <c r="H87" s="93"/>
      <c r="I87" s="12" t="s">
        <v>18</v>
      </c>
      <c r="J87" s="12" t="s">
        <v>33</v>
      </c>
      <c r="K87" s="5"/>
    </row>
    <row r="88" spans="2:11" x14ac:dyDescent="0.25">
      <c r="B88" s="12" t="s">
        <v>1</v>
      </c>
      <c r="C88" s="107" t="s">
        <v>83</v>
      </c>
      <c r="D88" s="85"/>
      <c r="E88" s="85"/>
      <c r="F88" s="85"/>
      <c r="G88" s="85"/>
      <c r="H88" s="85"/>
      <c r="I88" s="23">
        <v>0</v>
      </c>
      <c r="J88" s="17">
        <v>0</v>
      </c>
      <c r="K88" s="15"/>
    </row>
    <row r="89" spans="2:11" x14ac:dyDescent="0.25">
      <c r="B89" s="93" t="s">
        <v>84</v>
      </c>
      <c r="C89" s="93"/>
      <c r="D89" s="93"/>
      <c r="E89" s="93"/>
      <c r="F89" s="93"/>
      <c r="G89" s="93"/>
      <c r="H89" s="93"/>
      <c r="I89" s="25">
        <v>0</v>
      </c>
      <c r="J89" s="20">
        <v>0</v>
      </c>
      <c r="K89" s="21"/>
    </row>
    <row r="90" spans="2:11" x14ac:dyDescent="0.25">
      <c r="B90" s="110"/>
      <c r="C90" s="111"/>
      <c r="D90" s="111"/>
      <c r="E90" s="111"/>
      <c r="F90" s="111"/>
      <c r="G90" s="111"/>
      <c r="H90" s="111"/>
      <c r="I90" s="111"/>
      <c r="J90" s="111"/>
      <c r="K90" s="5"/>
    </row>
    <row r="91" spans="2:11" x14ac:dyDescent="0.25">
      <c r="B91" s="88" t="s">
        <v>85</v>
      </c>
      <c r="C91" s="88"/>
      <c r="D91" s="88"/>
      <c r="E91" s="88"/>
      <c r="F91" s="88"/>
      <c r="G91" s="88"/>
      <c r="H91" s="88"/>
      <c r="I91" s="88"/>
      <c r="J91" s="88"/>
      <c r="K91" s="5"/>
    </row>
    <row r="92" spans="2:11" x14ac:dyDescent="0.25">
      <c r="B92" s="93" t="s">
        <v>86</v>
      </c>
      <c r="C92" s="93"/>
      <c r="D92" s="93"/>
      <c r="E92" s="93"/>
      <c r="F92" s="93"/>
      <c r="G92" s="93"/>
      <c r="H92" s="93"/>
      <c r="I92" s="93"/>
      <c r="J92" s="12" t="s">
        <v>33</v>
      </c>
      <c r="K92" s="5"/>
    </row>
    <row r="93" spans="2:11" x14ac:dyDescent="0.25">
      <c r="B93" s="12" t="s">
        <v>17</v>
      </c>
      <c r="C93" s="85" t="s">
        <v>87</v>
      </c>
      <c r="D93" s="85"/>
      <c r="E93" s="85"/>
      <c r="F93" s="85"/>
      <c r="G93" s="85"/>
      <c r="H93" s="85"/>
      <c r="I93" s="85"/>
      <c r="J93" s="17">
        <f>J85</f>
        <v>1</v>
      </c>
      <c r="K93" s="15"/>
    </row>
    <row r="94" spans="2:11" x14ac:dyDescent="0.25">
      <c r="B94" s="12" t="s">
        <v>19</v>
      </c>
      <c r="C94" s="85" t="s">
        <v>88</v>
      </c>
      <c r="D94" s="85"/>
      <c r="E94" s="85"/>
      <c r="F94" s="85"/>
      <c r="G94" s="85"/>
      <c r="H94" s="85"/>
      <c r="I94" s="85"/>
      <c r="J94" s="17">
        <f>J89</f>
        <v>0</v>
      </c>
      <c r="K94" s="15"/>
    </row>
    <row r="95" spans="2:11" x14ac:dyDescent="0.25">
      <c r="B95" s="93" t="s">
        <v>89</v>
      </c>
      <c r="C95" s="93"/>
      <c r="D95" s="93"/>
      <c r="E95" s="93"/>
      <c r="F95" s="93"/>
      <c r="G95" s="93"/>
      <c r="H95" s="93"/>
      <c r="I95" s="93"/>
      <c r="J95" s="20">
        <f>SUM(J93:J94)</f>
        <v>1</v>
      </c>
      <c r="K95" s="21"/>
    </row>
    <row r="96" spans="2:11" x14ac:dyDescent="0.25">
      <c r="B96" s="104"/>
      <c r="C96" s="105"/>
      <c r="D96" s="105"/>
      <c r="E96" s="105"/>
      <c r="F96" s="105"/>
      <c r="G96" s="105"/>
      <c r="H96" s="105"/>
      <c r="I96" s="105"/>
      <c r="J96" s="105"/>
      <c r="K96" s="5"/>
    </row>
    <row r="97" spans="2:11" x14ac:dyDescent="0.25">
      <c r="B97" s="94" t="s">
        <v>90</v>
      </c>
      <c r="C97" s="94"/>
      <c r="D97" s="94"/>
      <c r="E97" s="94"/>
      <c r="F97" s="94"/>
      <c r="G97" s="94"/>
      <c r="H97" s="94"/>
      <c r="I97" s="94"/>
      <c r="J97" s="94"/>
      <c r="K97" s="5"/>
    </row>
    <row r="98" spans="2:11" x14ac:dyDescent="0.25">
      <c r="B98" s="12">
        <v>5</v>
      </c>
      <c r="C98" s="93" t="s">
        <v>91</v>
      </c>
      <c r="D98" s="93"/>
      <c r="E98" s="93"/>
      <c r="F98" s="93"/>
      <c r="G98" s="93"/>
      <c r="H98" s="93"/>
      <c r="I98" s="12"/>
      <c r="J98" s="12" t="s">
        <v>33</v>
      </c>
      <c r="K98" s="5"/>
    </row>
    <row r="99" spans="2:11" x14ac:dyDescent="0.25">
      <c r="B99" s="12" t="s">
        <v>1</v>
      </c>
      <c r="C99" s="98" t="s">
        <v>125</v>
      </c>
      <c r="D99" s="98"/>
      <c r="E99" s="98"/>
      <c r="F99" s="98"/>
      <c r="G99" s="98"/>
      <c r="H99" s="98"/>
      <c r="I99" s="23"/>
      <c r="J99" s="17"/>
      <c r="K99" s="15"/>
    </row>
    <row r="100" spans="2:11" x14ac:dyDescent="0.25">
      <c r="B100" s="12" t="s">
        <v>2</v>
      </c>
      <c r="C100" s="98" t="s">
        <v>122</v>
      </c>
      <c r="D100" s="98"/>
      <c r="E100" s="98"/>
      <c r="F100" s="98"/>
      <c r="G100" s="98"/>
      <c r="H100" s="98"/>
      <c r="I100" s="23"/>
      <c r="J100" s="17"/>
      <c r="K100" s="15"/>
    </row>
    <row r="101" spans="2:11" x14ac:dyDescent="0.25">
      <c r="B101" s="28" t="s">
        <v>3</v>
      </c>
      <c r="C101" s="98" t="s">
        <v>92</v>
      </c>
      <c r="D101" s="98"/>
      <c r="E101" s="98"/>
      <c r="F101" s="98"/>
      <c r="G101" s="98"/>
      <c r="H101" s="98"/>
      <c r="I101" s="3" t="s">
        <v>55</v>
      </c>
      <c r="J101" s="17">
        <v>0</v>
      </c>
      <c r="K101" s="15"/>
    </row>
    <row r="102" spans="2:11" x14ac:dyDescent="0.25">
      <c r="B102" s="28" t="s">
        <v>4</v>
      </c>
      <c r="C102" s="98" t="s">
        <v>15</v>
      </c>
      <c r="D102" s="98"/>
      <c r="E102" s="98"/>
      <c r="F102" s="98"/>
      <c r="G102" s="98"/>
      <c r="H102" s="98"/>
      <c r="I102" s="3" t="s">
        <v>55</v>
      </c>
      <c r="J102" s="17">
        <v>0</v>
      </c>
      <c r="K102" s="15"/>
    </row>
    <row r="103" spans="2:11" x14ac:dyDescent="0.25">
      <c r="B103" s="93" t="s">
        <v>93</v>
      </c>
      <c r="C103" s="93"/>
      <c r="D103" s="93"/>
      <c r="E103" s="93"/>
      <c r="F103" s="93"/>
      <c r="G103" s="93"/>
      <c r="H103" s="93"/>
      <c r="I103" s="25" t="s">
        <v>55</v>
      </c>
      <c r="J103" s="20">
        <f>SUM(J99:J102)</f>
        <v>0</v>
      </c>
      <c r="K103" s="21"/>
    </row>
    <row r="104" spans="2:11" x14ac:dyDescent="0.25">
      <c r="B104" s="104"/>
      <c r="C104" s="105"/>
      <c r="D104" s="105"/>
      <c r="E104" s="105"/>
      <c r="F104" s="105"/>
      <c r="G104" s="105"/>
      <c r="H104" s="105"/>
      <c r="I104" s="105"/>
      <c r="J104" s="105"/>
      <c r="K104" s="5"/>
    </row>
    <row r="105" spans="2:11" x14ac:dyDescent="0.25">
      <c r="B105" s="94" t="s">
        <v>94</v>
      </c>
      <c r="C105" s="94"/>
      <c r="D105" s="94"/>
      <c r="E105" s="94"/>
      <c r="F105" s="94"/>
      <c r="G105" s="94"/>
      <c r="H105" s="94"/>
      <c r="I105" s="94"/>
      <c r="J105" s="94"/>
      <c r="K105" s="5"/>
    </row>
    <row r="106" spans="2:11" x14ac:dyDescent="0.25">
      <c r="B106" s="12">
        <v>6</v>
      </c>
      <c r="C106" s="93" t="s">
        <v>95</v>
      </c>
      <c r="D106" s="93"/>
      <c r="E106" s="93"/>
      <c r="F106" s="93"/>
      <c r="G106" s="93"/>
      <c r="H106" s="93"/>
      <c r="I106" s="12" t="s">
        <v>18</v>
      </c>
      <c r="J106" s="12" t="s">
        <v>33</v>
      </c>
      <c r="K106" s="5"/>
    </row>
    <row r="107" spans="2:11" x14ac:dyDescent="0.25">
      <c r="B107" s="12" t="s">
        <v>1</v>
      </c>
      <c r="C107" s="85" t="s">
        <v>96</v>
      </c>
      <c r="D107" s="85"/>
      <c r="E107" s="85"/>
      <c r="F107" s="85"/>
      <c r="G107" s="85"/>
      <c r="H107" s="85"/>
      <c r="I107" s="61">
        <v>0.1</v>
      </c>
      <c r="J107" s="17">
        <f>TRUNC(((J131)*I107),2)</f>
        <v>10.83</v>
      </c>
      <c r="K107" s="15"/>
    </row>
    <row r="108" spans="2:11" x14ac:dyDescent="0.25">
      <c r="B108" s="12" t="s">
        <v>2</v>
      </c>
      <c r="C108" s="85" t="s">
        <v>97</v>
      </c>
      <c r="D108" s="85"/>
      <c r="E108" s="85"/>
      <c r="F108" s="85"/>
      <c r="G108" s="85"/>
      <c r="H108" s="85"/>
      <c r="I108" s="61">
        <v>0.1</v>
      </c>
      <c r="J108" s="17">
        <f>TRUNC(((J131+J107)*I108),2)</f>
        <v>11.91</v>
      </c>
      <c r="K108" s="15"/>
    </row>
    <row r="109" spans="2:11" x14ac:dyDescent="0.25">
      <c r="B109" s="12" t="s">
        <v>3</v>
      </c>
      <c r="C109" s="116" t="s">
        <v>98</v>
      </c>
      <c r="D109" s="116"/>
      <c r="E109" s="116"/>
      <c r="F109" s="116"/>
      <c r="G109" s="116"/>
      <c r="H109" s="116"/>
      <c r="I109" s="18"/>
      <c r="J109" s="35"/>
      <c r="K109" s="36"/>
    </row>
    <row r="110" spans="2:11" x14ac:dyDescent="0.25">
      <c r="B110" s="12" t="s">
        <v>99</v>
      </c>
      <c r="C110" s="85" t="s">
        <v>100</v>
      </c>
      <c r="D110" s="85"/>
      <c r="E110" s="85"/>
      <c r="F110" s="85"/>
      <c r="G110" s="85"/>
      <c r="H110" s="85"/>
      <c r="I110" s="37">
        <v>6.4999999999999997E-3</v>
      </c>
      <c r="J110" s="17">
        <f>TRUNC(I110*((J131+J107+J108)/(1-I115)),2)</f>
        <v>0.93</v>
      </c>
      <c r="K110" s="15"/>
    </row>
    <row r="111" spans="2:11" x14ac:dyDescent="0.25">
      <c r="B111" s="12" t="s">
        <v>101</v>
      </c>
      <c r="C111" s="85" t="s">
        <v>102</v>
      </c>
      <c r="D111" s="85"/>
      <c r="E111" s="85"/>
      <c r="F111" s="85"/>
      <c r="G111" s="85"/>
      <c r="H111" s="85"/>
      <c r="I111" s="37">
        <v>0.03</v>
      </c>
      <c r="J111" s="17">
        <f>TRUNC(I111*(J131+J107+J108)/(1-I115),2)</f>
        <v>4.3</v>
      </c>
      <c r="K111" s="15"/>
    </row>
    <row r="112" spans="2:11" x14ac:dyDescent="0.25">
      <c r="B112" s="12" t="s">
        <v>103</v>
      </c>
      <c r="C112" s="85" t="s">
        <v>123</v>
      </c>
      <c r="D112" s="85"/>
      <c r="E112" s="85"/>
      <c r="F112" s="85"/>
      <c r="G112" s="85"/>
      <c r="H112" s="85"/>
      <c r="I112" s="37">
        <v>0.05</v>
      </c>
      <c r="J112" s="17">
        <f>TRUNC(I112*(J131+J107+J108)/(1-I115),2)</f>
        <v>7.17</v>
      </c>
      <c r="K112" s="15"/>
    </row>
    <row r="113" spans="2:13" x14ac:dyDescent="0.25">
      <c r="B113" s="93" t="s">
        <v>104</v>
      </c>
      <c r="C113" s="93"/>
      <c r="D113" s="93"/>
      <c r="E113" s="93"/>
      <c r="F113" s="93"/>
      <c r="G113" s="93"/>
      <c r="H113" s="93"/>
      <c r="I113" s="37">
        <f>SUM(I107:I112)</f>
        <v>0.28650000000000003</v>
      </c>
      <c r="J113" s="20">
        <f>SUM(J107:J112)</f>
        <v>35.14</v>
      </c>
      <c r="K113" s="21"/>
    </row>
    <row r="114" spans="2:13" x14ac:dyDescent="0.25">
      <c r="B114" s="4"/>
      <c r="C114" s="114"/>
      <c r="D114" s="114"/>
      <c r="E114" s="114"/>
      <c r="F114" s="114"/>
      <c r="G114" s="114"/>
      <c r="H114" s="114"/>
      <c r="I114" s="114"/>
      <c r="J114" s="114"/>
      <c r="K114" s="9"/>
    </row>
    <row r="115" spans="2:13" x14ac:dyDescent="0.25">
      <c r="B115" s="38" t="s">
        <v>105</v>
      </c>
      <c r="C115" s="115" t="s">
        <v>106</v>
      </c>
      <c r="D115" s="115"/>
      <c r="E115" s="115"/>
      <c r="F115" s="115"/>
      <c r="G115" s="115"/>
      <c r="H115" s="115"/>
      <c r="I115" s="39">
        <f>I110+I111+I112</f>
        <v>8.6499999999999994E-2</v>
      </c>
      <c r="J115" s="40"/>
      <c r="K115" s="21"/>
    </row>
    <row r="116" spans="2:13" x14ac:dyDescent="0.25">
      <c r="B116" s="41"/>
      <c r="C116" s="84">
        <v>100</v>
      </c>
      <c r="D116" s="84"/>
      <c r="E116" s="84"/>
      <c r="F116" s="84"/>
      <c r="G116" s="84"/>
      <c r="H116" s="84"/>
      <c r="I116" s="42"/>
      <c r="J116" s="64"/>
      <c r="K116" s="21"/>
    </row>
    <row r="117" spans="2:13" x14ac:dyDescent="0.25">
      <c r="B117" s="44"/>
      <c r="C117" s="8"/>
      <c r="D117" s="8"/>
      <c r="E117" s="8"/>
      <c r="F117" s="8"/>
      <c r="G117" s="8"/>
      <c r="H117" s="8"/>
      <c r="I117" s="42"/>
      <c r="J117" s="64"/>
      <c r="K117" s="21"/>
    </row>
    <row r="118" spans="2:13" x14ac:dyDescent="0.25">
      <c r="B118" s="41" t="s">
        <v>107</v>
      </c>
      <c r="C118" s="84" t="s">
        <v>108</v>
      </c>
      <c r="D118" s="84"/>
      <c r="E118" s="84"/>
      <c r="F118" s="84"/>
      <c r="G118" s="84"/>
      <c r="H118" s="84"/>
      <c r="I118" s="42"/>
      <c r="J118" s="64">
        <f>J33+J66+J75+J95+J103+J107+J108</f>
        <v>131.09181818181818</v>
      </c>
      <c r="K118" s="21"/>
    </row>
    <row r="119" spans="2:13" x14ac:dyDescent="0.25">
      <c r="B119" s="41"/>
      <c r="C119" s="8"/>
      <c r="D119" s="8"/>
      <c r="E119" s="8"/>
      <c r="F119" s="8"/>
      <c r="G119" s="8"/>
      <c r="H119" s="8"/>
      <c r="I119" s="42"/>
      <c r="J119" s="64"/>
      <c r="K119" s="21"/>
    </row>
    <row r="120" spans="2:13" x14ac:dyDescent="0.25">
      <c r="B120" s="41" t="s">
        <v>109</v>
      </c>
      <c r="C120" s="84" t="s">
        <v>110</v>
      </c>
      <c r="D120" s="84"/>
      <c r="E120" s="84"/>
      <c r="F120" s="84"/>
      <c r="G120" s="84"/>
      <c r="H120" s="84"/>
      <c r="I120" s="42"/>
      <c r="J120" s="64">
        <f>TRUNC(J118/(1-I115),2)</f>
        <v>143.5</v>
      </c>
      <c r="K120" s="21"/>
    </row>
    <row r="121" spans="2:13" x14ac:dyDescent="0.25">
      <c r="B121" s="41"/>
      <c r="C121" s="8"/>
      <c r="D121" s="8"/>
      <c r="E121" s="8"/>
      <c r="F121" s="8"/>
      <c r="G121" s="8"/>
      <c r="H121" s="8"/>
      <c r="I121" s="42"/>
      <c r="J121" s="64"/>
      <c r="K121" s="21"/>
    </row>
    <row r="122" spans="2:13" x14ac:dyDescent="0.25">
      <c r="B122" s="45"/>
      <c r="C122" s="118" t="s">
        <v>111</v>
      </c>
      <c r="D122" s="118"/>
      <c r="E122" s="118"/>
      <c r="F122" s="118"/>
      <c r="G122" s="118"/>
      <c r="H122" s="118"/>
      <c r="I122" s="46"/>
      <c r="J122" s="65">
        <f>J120-J118</f>
        <v>12.408181818181816</v>
      </c>
      <c r="K122" s="21"/>
    </row>
    <row r="123" spans="2:13" x14ac:dyDescent="0.25">
      <c r="B123" s="4"/>
      <c r="C123" s="4"/>
      <c r="D123" s="4"/>
      <c r="E123" s="4"/>
      <c r="F123" s="4"/>
      <c r="G123" s="4"/>
      <c r="H123" s="4"/>
      <c r="I123" s="4"/>
      <c r="J123" s="21"/>
      <c r="K123" s="21"/>
    </row>
    <row r="124" spans="2:13" x14ac:dyDescent="0.25">
      <c r="B124" s="88" t="s">
        <v>112</v>
      </c>
      <c r="C124" s="88"/>
      <c r="D124" s="88"/>
      <c r="E124" s="88"/>
      <c r="F124" s="88"/>
      <c r="G124" s="88"/>
      <c r="H124" s="88"/>
      <c r="I124" s="88"/>
      <c r="J124" s="88"/>
      <c r="K124" s="5"/>
      <c r="M124" s="48"/>
    </row>
    <row r="125" spans="2:13" x14ac:dyDescent="0.25">
      <c r="B125" s="93" t="s">
        <v>113</v>
      </c>
      <c r="C125" s="93"/>
      <c r="D125" s="93"/>
      <c r="E125" s="93"/>
      <c r="F125" s="93"/>
      <c r="G125" s="93"/>
      <c r="H125" s="93"/>
      <c r="I125" s="93"/>
      <c r="J125" s="12" t="s">
        <v>33</v>
      </c>
      <c r="K125" s="5"/>
    </row>
    <row r="126" spans="2:13" x14ac:dyDescent="0.25">
      <c r="B126" s="3" t="s">
        <v>1</v>
      </c>
      <c r="C126" s="85" t="s">
        <v>31</v>
      </c>
      <c r="D126" s="85"/>
      <c r="E126" s="85"/>
      <c r="F126" s="85"/>
      <c r="G126" s="85"/>
      <c r="H126" s="85"/>
      <c r="I126" s="85"/>
      <c r="J126" s="17">
        <f>J33</f>
        <v>44.18181818181818</v>
      </c>
      <c r="K126" s="15"/>
    </row>
    <row r="127" spans="2:13" x14ac:dyDescent="0.25">
      <c r="B127" s="3" t="s">
        <v>2</v>
      </c>
      <c r="C127" s="85" t="s">
        <v>39</v>
      </c>
      <c r="D127" s="85"/>
      <c r="E127" s="85"/>
      <c r="F127" s="85"/>
      <c r="G127" s="85"/>
      <c r="H127" s="85"/>
      <c r="I127" s="85"/>
      <c r="J127" s="17">
        <f>J66</f>
        <v>60.06</v>
      </c>
      <c r="K127" s="15"/>
    </row>
    <row r="128" spans="2:13" x14ac:dyDescent="0.25">
      <c r="B128" s="3" t="s">
        <v>3</v>
      </c>
      <c r="C128" s="85" t="s">
        <v>66</v>
      </c>
      <c r="D128" s="85"/>
      <c r="E128" s="85"/>
      <c r="F128" s="85"/>
      <c r="G128" s="85"/>
      <c r="H128" s="85"/>
      <c r="I128" s="85"/>
      <c r="J128" s="17">
        <f>J75</f>
        <v>3.1100000000000003</v>
      </c>
      <c r="K128" s="15"/>
    </row>
    <row r="129" spans="2:12" x14ac:dyDescent="0.25">
      <c r="B129" s="3" t="s">
        <v>4</v>
      </c>
      <c r="C129" s="85" t="s">
        <v>73</v>
      </c>
      <c r="D129" s="85"/>
      <c r="E129" s="85"/>
      <c r="F129" s="85"/>
      <c r="G129" s="85"/>
      <c r="H129" s="85"/>
      <c r="I129" s="85"/>
      <c r="J129" s="17">
        <f>J95</f>
        <v>1</v>
      </c>
      <c r="K129" s="15"/>
    </row>
    <row r="130" spans="2:12" x14ac:dyDescent="0.25">
      <c r="B130" s="3" t="s">
        <v>11</v>
      </c>
      <c r="C130" s="85" t="s">
        <v>90</v>
      </c>
      <c r="D130" s="85"/>
      <c r="E130" s="85"/>
      <c r="F130" s="85"/>
      <c r="G130" s="85"/>
      <c r="H130" s="85"/>
      <c r="I130" s="85"/>
      <c r="J130" s="17">
        <f>J103</f>
        <v>0</v>
      </c>
      <c r="K130" s="15"/>
    </row>
    <row r="131" spans="2:12" x14ac:dyDescent="0.25">
      <c r="B131" s="12"/>
      <c r="C131" s="93" t="s">
        <v>114</v>
      </c>
      <c r="D131" s="93"/>
      <c r="E131" s="93"/>
      <c r="F131" s="93"/>
      <c r="G131" s="93"/>
      <c r="H131" s="93"/>
      <c r="I131" s="93"/>
      <c r="J131" s="20">
        <f>SUM(J126:J130)</f>
        <v>108.35181818181819</v>
      </c>
      <c r="K131" s="21"/>
    </row>
    <row r="132" spans="2:12" x14ac:dyDescent="0.25">
      <c r="B132" s="3" t="s">
        <v>12</v>
      </c>
      <c r="C132" s="85" t="s">
        <v>94</v>
      </c>
      <c r="D132" s="85"/>
      <c r="E132" s="85"/>
      <c r="F132" s="85"/>
      <c r="G132" s="85"/>
      <c r="H132" s="85"/>
      <c r="I132" s="85"/>
      <c r="J132" s="17">
        <f>J113</f>
        <v>35.14</v>
      </c>
      <c r="K132" s="15"/>
    </row>
    <row r="133" spans="2:12" ht="18" x14ac:dyDescent="0.25">
      <c r="B133" s="117" t="s">
        <v>115</v>
      </c>
      <c r="C133" s="117"/>
      <c r="D133" s="117"/>
      <c r="E133" s="117"/>
      <c r="F133" s="117"/>
      <c r="G133" s="117"/>
      <c r="H133" s="117"/>
      <c r="I133" s="117"/>
      <c r="J133" s="49">
        <f>TRUNC(J131+J132,2)</f>
        <v>143.49</v>
      </c>
      <c r="K133" s="50"/>
      <c r="L133" s="76"/>
    </row>
    <row r="134" spans="2:12" ht="15.75" x14ac:dyDescent="0.25">
      <c r="B134" s="66"/>
      <c r="C134" s="119" t="s">
        <v>129</v>
      </c>
      <c r="D134" s="119"/>
      <c r="E134" s="119"/>
      <c r="F134" s="119"/>
      <c r="G134" s="119"/>
      <c r="H134" s="119"/>
      <c r="I134" s="119"/>
      <c r="J134" s="67"/>
      <c r="K134" s="15"/>
    </row>
    <row r="135" spans="2:12" ht="15.75" x14ac:dyDescent="0.25">
      <c r="B135" s="68"/>
      <c r="C135" s="68"/>
      <c r="D135" s="68"/>
      <c r="E135" s="68"/>
      <c r="F135" s="68"/>
      <c r="G135" s="68"/>
      <c r="H135" s="68"/>
      <c r="I135" s="68"/>
      <c r="J135" s="69"/>
      <c r="K135" s="53"/>
    </row>
    <row r="136" spans="2:12" ht="15.75" x14ac:dyDescent="0.25">
      <c r="B136" s="70"/>
      <c r="C136" s="71"/>
      <c r="D136" s="68"/>
      <c r="E136" s="68"/>
      <c r="F136" s="68"/>
      <c r="G136" s="68"/>
      <c r="H136" s="68"/>
      <c r="I136" s="68"/>
      <c r="J136" s="72"/>
      <c r="K136" s="53"/>
    </row>
    <row r="137" spans="2:12" x14ac:dyDescent="0.25">
      <c r="B137" s="56"/>
      <c r="C137" s="56"/>
      <c r="D137" s="57"/>
    </row>
    <row r="138" spans="2:12" x14ac:dyDescent="0.25">
      <c r="B138" s="60"/>
      <c r="C138" s="53"/>
      <c r="D138" s="53"/>
    </row>
    <row r="139" spans="2:12" x14ac:dyDescent="0.25">
      <c r="B139" s="60"/>
      <c r="C139" s="53"/>
      <c r="D139" s="53"/>
    </row>
  </sheetData>
  <mergeCells count="140">
    <mergeCell ref="B14:J14"/>
    <mergeCell ref="B15:C15"/>
    <mergeCell ref="D15:E15"/>
    <mergeCell ref="F15:J15"/>
    <mergeCell ref="B1:J1"/>
    <mergeCell ref="B2:J2"/>
    <mergeCell ref="B3:J3"/>
    <mergeCell ref="B4:J4"/>
    <mergeCell ref="B5:J5"/>
    <mergeCell ref="B6:J6"/>
    <mergeCell ref="B7:J7"/>
    <mergeCell ref="B8:J8"/>
    <mergeCell ref="C9:H9"/>
    <mergeCell ref="I9:J9"/>
    <mergeCell ref="C10:H10"/>
    <mergeCell ref="I10:J10"/>
    <mergeCell ref="C11:H11"/>
    <mergeCell ref="I11:J11"/>
    <mergeCell ref="C12:H12"/>
    <mergeCell ref="I12:J12"/>
    <mergeCell ref="C31:H31"/>
    <mergeCell ref="C32:H32"/>
    <mergeCell ref="B33:I33"/>
    <mergeCell ref="B16:C16"/>
    <mergeCell ref="D16:E16"/>
    <mergeCell ref="F16:J16"/>
    <mergeCell ref="B18:J18"/>
    <mergeCell ref="C19:H19"/>
    <mergeCell ref="I19:J19"/>
    <mergeCell ref="C20:H20"/>
    <mergeCell ref="I20:J20"/>
    <mergeCell ref="C21:H21"/>
    <mergeCell ref="I21:J21"/>
    <mergeCell ref="C22:H22"/>
    <mergeCell ref="I22:J22"/>
    <mergeCell ref="C23:H23"/>
    <mergeCell ref="I23:J23"/>
    <mergeCell ref="B24:J24"/>
    <mergeCell ref="B25:J25"/>
    <mergeCell ref="C26:H26"/>
    <mergeCell ref="C27:H27"/>
    <mergeCell ref="C28:H28"/>
    <mergeCell ref="C29:H29"/>
    <mergeCell ref="C30:H30"/>
    <mergeCell ref="C56:H56"/>
    <mergeCell ref="C57:H57"/>
    <mergeCell ref="C58:H58"/>
    <mergeCell ref="B35:J35"/>
    <mergeCell ref="B36:H36"/>
    <mergeCell ref="C37:H37"/>
    <mergeCell ref="C38:H38"/>
    <mergeCell ref="B39:H39"/>
    <mergeCell ref="B40:J40"/>
    <mergeCell ref="B41:H41"/>
    <mergeCell ref="C42:H42"/>
    <mergeCell ref="C43:H43"/>
    <mergeCell ref="C44:H44"/>
    <mergeCell ref="C45:H45"/>
    <mergeCell ref="C46:H46"/>
    <mergeCell ref="C47:H47"/>
    <mergeCell ref="C48:H48"/>
    <mergeCell ref="C49:H49"/>
    <mergeCell ref="B50:H50"/>
    <mergeCell ref="B51:J51"/>
    <mergeCell ref="B52:H52"/>
    <mergeCell ref="C53:H53"/>
    <mergeCell ref="C54:H54"/>
    <mergeCell ref="C55:H55"/>
    <mergeCell ref="C80:H80"/>
    <mergeCell ref="C81:H81"/>
    <mergeCell ref="C82:H82"/>
    <mergeCell ref="B59:I59"/>
    <mergeCell ref="B60:J60"/>
    <mergeCell ref="B61:J61"/>
    <mergeCell ref="B62:I62"/>
    <mergeCell ref="C63:I63"/>
    <mergeCell ref="C64:I64"/>
    <mergeCell ref="C65:I65"/>
    <mergeCell ref="B66:I66"/>
    <mergeCell ref="B67:J67"/>
    <mergeCell ref="B68:J68"/>
    <mergeCell ref="C69:H69"/>
    <mergeCell ref="C70:H70"/>
    <mergeCell ref="C71:H71"/>
    <mergeCell ref="C72:H72"/>
    <mergeCell ref="C73:H73"/>
    <mergeCell ref="C74:H74"/>
    <mergeCell ref="B75:H75"/>
    <mergeCell ref="B76:J76"/>
    <mergeCell ref="B77:J77"/>
    <mergeCell ref="B78:H78"/>
    <mergeCell ref="C79:H79"/>
    <mergeCell ref="B104:J104"/>
    <mergeCell ref="B105:J105"/>
    <mergeCell ref="C106:H106"/>
    <mergeCell ref="C83:H83"/>
    <mergeCell ref="C84:H84"/>
    <mergeCell ref="B85:H85"/>
    <mergeCell ref="B86:J86"/>
    <mergeCell ref="B87:H87"/>
    <mergeCell ref="C88:H88"/>
    <mergeCell ref="B89:H89"/>
    <mergeCell ref="B90:J90"/>
    <mergeCell ref="B91:J91"/>
    <mergeCell ref="B92:I92"/>
    <mergeCell ref="C93:I93"/>
    <mergeCell ref="C94:I94"/>
    <mergeCell ref="B95:I95"/>
    <mergeCell ref="B96:J96"/>
    <mergeCell ref="B97:J97"/>
    <mergeCell ref="C98:H98"/>
    <mergeCell ref="C99:H99"/>
    <mergeCell ref="C100:H100"/>
    <mergeCell ref="C101:H101"/>
    <mergeCell ref="C102:H102"/>
    <mergeCell ref="B103:H103"/>
    <mergeCell ref="C132:I132"/>
    <mergeCell ref="B133:I133"/>
    <mergeCell ref="C134:I134"/>
    <mergeCell ref="C107:H107"/>
    <mergeCell ref="C108:H108"/>
    <mergeCell ref="C109:H109"/>
    <mergeCell ref="C110:H110"/>
    <mergeCell ref="C111:H111"/>
    <mergeCell ref="C112:H112"/>
    <mergeCell ref="B113:H113"/>
    <mergeCell ref="C114:J114"/>
    <mergeCell ref="C115:H115"/>
    <mergeCell ref="C116:H116"/>
    <mergeCell ref="C118:H118"/>
    <mergeCell ref="C120:H120"/>
    <mergeCell ref="C122:H122"/>
    <mergeCell ref="B124:J124"/>
    <mergeCell ref="B125:I125"/>
    <mergeCell ref="C126:I126"/>
    <mergeCell ref="C127:I127"/>
    <mergeCell ref="C128:I128"/>
    <mergeCell ref="C129:I129"/>
    <mergeCell ref="C130:I130"/>
    <mergeCell ref="C131:I13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DC6D39D8-4A3D-425D-909F-9702E67DACA0}"/>
</file>

<file path=customXml/itemProps2.xml><?xml version="1.0" encoding="utf-8"?>
<ds:datastoreItem xmlns:ds="http://schemas.openxmlformats.org/officeDocument/2006/customXml" ds:itemID="{089156E4-1737-4531-9878-AE037F6ECE69}"/>
</file>

<file path=customXml/itemProps3.xml><?xml version="1.0" encoding="utf-8"?>
<ds:datastoreItem xmlns:ds="http://schemas.openxmlformats.org/officeDocument/2006/customXml" ds:itemID="{FE318502-1234-4C04-9C55-E059890037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Técnico em iluminação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2026-02-02T14:43:27Z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